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media/image26.png" ContentType="image/png"/>
  <Override PartName="/xl/media/image33.jpeg" ContentType="image/jpeg"/>
  <Override PartName="/xl/media/image27.jpeg" ContentType="image/jpeg"/>
  <Override PartName="/xl/media/image28.png" ContentType="image/png"/>
  <Override PartName="/xl/media/image29.jpeg" ContentType="image/jpeg"/>
  <Override PartName="/xl/media/image30.png" ContentType="image/png"/>
  <Override PartName="/xl/media/image31.jpeg" ContentType="image/jpeg"/>
  <Override PartName="/xl/media/image32.png" ContentType="image/png"/>
  <Override PartName="/xl/media/image34.png" ContentType="image/png"/>
  <Override PartName="/xl/media/image35.jpeg" ContentType="image/jpeg"/>
  <Override PartName="/xl/media/image36.png" ContentType="image/png"/>
  <Override PartName="/xl/media/image37.jpeg" ContentType="image/jpeg"/>
  <Override PartName="/xl/media/image38.jpeg" ContentType="image/jpeg"/>
  <Override PartName="/xl/media/image39.png" ContentType="image/p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comments13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Datos inmueble" sheetId="1" state="visible" r:id="rId2"/>
    <sheet name="Inversión compra" sheetId="2" state="visible" r:id="rId3"/>
    <sheet name="CRA" sheetId="3" state="hidden" r:id="rId4"/>
    <sheet name="Validación precios alquiler" sheetId="4" state="hidden" r:id="rId5"/>
    <sheet name="Estimación cashflow CRA" sheetId="5" state="hidden" r:id="rId6"/>
    <sheet name="CRV" sheetId="6" state="visible" r:id="rId7"/>
    <sheet name="CRV después de impuestos " sheetId="7" state="visible" r:id="rId8"/>
    <sheet name="Validación precios venta" sheetId="8" state="visible" r:id="rId9"/>
    <sheet name="Alq. Corto plazo" sheetId="9" state="hidden" r:id="rId10"/>
    <sheet name="Alq. Por espacios" sheetId="10" state="hidden" r:id="rId11"/>
    <sheet name="Comparativa escenarios" sheetId="11" state="hidden" r:id="rId12"/>
    <sheet name="Bonificación hipoteca" sheetId="12" state="hidden" r:id="rId13"/>
    <sheet name="Estimación reforma" sheetId="13" state="visible" r:id="rId14"/>
    <sheet name="Tabla de amortizaciones" sheetId="14" state="hidden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7" authorId="0">
      <text>
        <r>
          <rPr>
            <sz val="11"/>
            <color rgb="FF000000"/>
            <rFont val="Calibri"/>
            <family val="2"/>
            <charset val="1"/>
          </rPr>
          <t xml:space="preserve">======
ID#AAAA5htuPiw
    (2023-09-20 12:52:19)
Cambio de cintas, recogedores y revisión cierre</t>
        </r>
      </text>
    </comment>
    <comment ref="D20" authorId="0">
      <text>
        <r>
          <rPr>
            <sz val="11"/>
            <color rgb="FF000000"/>
            <rFont val="Calibri"/>
            <family val="2"/>
            <charset val="1"/>
          </rPr>
          <t xml:space="preserve">======
ID#AAAA5htuPio
    (2023-09-20 12:52:19)
Cambiar cuadro</t>
        </r>
      </text>
    </comment>
    <comment ref="D21" authorId="0">
      <text>
        <r>
          <rPr>
            <sz val="11"/>
            <color rgb="FF000000"/>
            <rFont val="Calibri"/>
            <family val="2"/>
            <charset val="1"/>
          </rPr>
          <t xml:space="preserve">======
ID#AAAA5htuPi0
    (2023-09-20 12:52:19)
Agua + luz</t>
        </r>
      </text>
    </comment>
    <comment ref="D25" authorId="0">
      <text>
        <r>
          <rPr>
            <sz val="11"/>
            <color rgb="FF000000"/>
            <rFont val="Calibri"/>
            <family val="2"/>
            <charset val="1"/>
          </rPr>
          <t xml:space="preserve">======
ID#AAAA5htuPiU
    (2023-09-20 12:52:19)
Nevera + Lavadora</t>
        </r>
      </text>
    </comment>
    <comment ref="E20" authorId="0">
      <text>
        <r>
          <rPr>
            <sz val="11"/>
            <color rgb="FF000000"/>
            <rFont val="Calibri"/>
            <family val="2"/>
            <charset val="1"/>
          </rPr>
          <t xml:space="preserve">======
ID#AAAA5htuPis
    (2023-09-20 12:52:19)
Una línea nueva + cuadro + revisión general</t>
        </r>
      </text>
    </comment>
    <comment ref="E21" authorId="0">
      <text>
        <r>
          <rPr>
            <sz val="11"/>
            <color rgb="FF000000"/>
            <rFont val="Calibri"/>
            <family val="2"/>
            <charset val="1"/>
          </rPr>
          <t xml:space="preserve">======
ID#AAAA5htuPiQ
    (2023-09-20 12:52:19)
Agua + luz + pequeña revisión</t>
        </r>
      </text>
    </comment>
    <comment ref="E25" authorId="0">
      <text>
        <r>
          <rPr>
            <sz val="11"/>
            <color rgb="FF000000"/>
            <rFont val="Calibri"/>
            <family val="2"/>
            <charset val="1"/>
          </rPr>
          <t xml:space="preserve">======
ID#AAAA5htuPig
    (2023-09-20 12:52:19)
Nevera + lavadora + termo + campana</t>
        </r>
      </text>
    </comment>
    <comment ref="F20" authorId="0">
      <text>
        <r>
          <rPr>
            <sz val="11"/>
            <color rgb="FF000000"/>
            <rFont val="Calibri"/>
            <family val="2"/>
            <charset val="1"/>
          </rPr>
          <t xml:space="preserve">======
ID#AAAA5htuPiY
    (2023-09-20 12:52:19)
Instalación completa</t>
        </r>
      </text>
    </comment>
    <comment ref="F21" authorId="0">
      <text>
        <r>
          <rPr>
            <sz val="11"/>
            <color rgb="FF000000"/>
            <rFont val="Calibri"/>
            <family val="2"/>
            <charset val="1"/>
          </rPr>
          <t xml:space="preserve">======
ID#AAAA5htuPic
    (2023-09-20 12:52:19)
Agua + luz + gas</t>
        </r>
      </text>
    </comment>
    <comment ref="F25" authorId="0">
      <text>
        <r>
          <rPr>
            <sz val="11"/>
            <color rgb="FF000000"/>
            <rFont val="Calibri"/>
            <family val="2"/>
            <charset val="1"/>
          </rPr>
          <t xml:space="preserve">======
ID#AAAA5htuPik
    (2023-09-20 12:52:19)
Nevera + lavadora + termo + campana + horno</t>
        </r>
      </text>
    </comment>
  </commentList>
</comments>
</file>

<file path=xl/sharedStrings.xml><?xml version="1.0" encoding="utf-8"?>
<sst xmlns="http://schemas.openxmlformats.org/spreadsheetml/2006/main" count="659" uniqueCount="409">
  <si>
    <t xml:space="preserve">INFORMACIÓN CUALITATIVA</t>
  </si>
  <si>
    <t xml:space="preserve">Versión 4.3</t>
  </si>
  <si>
    <t xml:space="preserve">Datos del inmueble</t>
  </si>
  <si>
    <t xml:space="preserve">Estudio zona y edificio</t>
  </si>
  <si>
    <t xml:space="preserve">Dirección (incluir población)</t>
  </si>
  <si>
    <t xml:space="preserve">Calle Rompeolas 13</t>
  </si>
  <si>
    <t xml:space="preserve">¿Ha pasado ITE?</t>
  </si>
  <si>
    <t xml:space="preserve">edificio nuevo</t>
  </si>
  <si>
    <t xml:space="preserve">Referencia catastral</t>
  </si>
  <si>
    <t xml:space="preserve">4976648DR2757N0001YK</t>
  </si>
  <si>
    <t xml:space="preserve">¿Hay derramas previstas?</t>
  </si>
  <si>
    <t xml:space="preserve">no</t>
  </si>
  <si>
    <t xml:space="preserve">Año construcción edificio</t>
  </si>
  <si>
    <t xml:space="preserve">Últimas mejoras comunidad</t>
  </si>
  <si>
    <t xml:space="preserve">no hay comunidad</t>
  </si>
  <si>
    <t xml:space="preserve">Superfície total</t>
  </si>
  <si>
    <t xml:space="preserve">Tipo de vecinos</t>
  </si>
  <si>
    <t xml:space="preserve">residentes y turistas</t>
  </si>
  <si>
    <t xml:space="preserve">Planta</t>
  </si>
  <si>
    <t xml:space="preserve">construcción de 5 plantas</t>
  </si>
  <si>
    <t xml:space="preserve">Valoración de la zona</t>
  </si>
  <si>
    <t xml:space="preserve">muy buena</t>
  </si>
  <si>
    <t xml:space="preserve">Orientación</t>
  </si>
  <si>
    <t xml:space="preserve">sur este</t>
  </si>
  <si>
    <t xml:space="preserve">Ascensor</t>
  </si>
  <si>
    <t xml:space="preserve">No</t>
  </si>
  <si>
    <t xml:space="preserve">Motivo de venta</t>
  </si>
  <si>
    <t xml:space="preserve">Se puede poner ascensor (si no tiene)</t>
  </si>
  <si>
    <t xml:space="preserve">Si</t>
  </si>
  <si>
    <t xml:space="preserve">Num. Habitaciones / espacios</t>
  </si>
  <si>
    <t xml:space="preserve">¿Suministros dados de alta?</t>
  </si>
  <si>
    <t xml:space="preserve">si</t>
  </si>
  <si>
    <t xml:space="preserve">Núm. Baños</t>
  </si>
  <si>
    <t xml:space="preserve">¿Se vende con mobiliario?</t>
  </si>
  <si>
    <t xml:space="preserve">Núm. Aseos</t>
  </si>
  <si>
    <t xml:space="preserve">¿Quién vende?</t>
  </si>
  <si>
    <t xml:space="preserve">Terraza/Balcon</t>
  </si>
  <si>
    <t xml:space="preserve">¿Por qué venden?</t>
  </si>
  <si>
    <t xml:space="preserve">promoción inmobiliaria de obra nueva</t>
  </si>
  <si>
    <t xml:space="preserve">Parking / trastero</t>
  </si>
  <si>
    <t xml:space="preserve">Trastero y parking</t>
  </si>
  <si>
    <t xml:space="preserve">¿Qué busca el vendedor?</t>
  </si>
  <si>
    <t xml:space="preserve">ejecución rápida y eficaz de obra sin retraso.</t>
  </si>
  <si>
    <t xml:space="preserve">Link (si hay)</t>
  </si>
  <si>
    <t xml:space="preserve">No publicado</t>
  </si>
  <si>
    <t xml:space="preserve">Comentarios </t>
  </si>
  <si>
    <t xml:space="preserve">-El proyecto consiste en la adquisición de un solar urbano con el objetivo de llevar a cabo la edificación de un edificio residencial de 6 viviendas.
-Tipo de desarrollo: Construcción de edificio residencial multifamiliar.
-Número total de viviendas: 6 unidades.
- 4 viviendas tipo estándar:2 habitaciones, 1 baño completo y 1 aseo.
- 2 áticos de lujo: 2 habitaciones, 1 baño completo , 1 aseo, terraza privada .
- Equipamiento adicional para todas las viviendas:   plaza de garaje individual y trastero.</t>
  </si>
  <si>
    <t xml:space="preserve">       DATOS INMUEBLE</t>
  </si>
  <si>
    <t xml:space="preserve">Contacto vendedor / intermediario</t>
  </si>
  <si>
    <t xml:space="preserve">Precio compra</t>
  </si>
  <si>
    <t xml:space="preserve">Nombre </t>
  </si>
  <si>
    <t xml:space="preserve">Andrés Del Medico Bravo</t>
  </si>
  <si>
    <t xml:space="preserve">Precio inmueble</t>
  </si>
  <si>
    <t xml:space="preserve">Correo </t>
  </si>
  <si>
    <t xml:space="preserve">andresdelmedicobravo@gmail.com</t>
  </si>
  <si>
    <t xml:space="preserve">% descuento</t>
  </si>
  <si>
    <t xml:space="preserve">Teléfono </t>
  </si>
  <si>
    <t xml:space="preserve">Descuento</t>
  </si>
  <si>
    <t xml:space="preserve">Empresa </t>
  </si>
  <si>
    <t xml:space="preserve">Persona Fisica</t>
  </si>
  <si>
    <t xml:space="preserve">Total con gastos</t>
  </si>
  <si>
    <t xml:space="preserve">No modificar, fórmula automática</t>
  </si>
  <si>
    <t xml:space="preserve">Gastos inmueble</t>
  </si>
  <si>
    <t xml:space="preserve">Importe</t>
  </si>
  <si>
    <t xml:space="preserve">Importe / m²</t>
  </si>
  <si>
    <t xml:space="preserve">% gastos compra</t>
  </si>
  <si>
    <t xml:space="preserve">COMENTARIOS</t>
  </si>
  <si>
    <t xml:space="preserve">COMPRA</t>
  </si>
  <si>
    <t xml:space="preserve">Valor referencia catastral</t>
  </si>
  <si>
    <t xml:space="preserve">Notario y registro</t>
  </si>
  <si>
    <t xml:space="preserve">Impuestos: IVA / ITP (%)</t>
  </si>
  <si>
    <t xml:space="preserve">Impuestos: IVA / ITP</t>
  </si>
  <si>
    <t xml:space="preserve"> </t>
  </si>
  <si>
    <t xml:space="preserve">Comisión compra </t>
  </si>
  <si>
    <t xml:space="preserve">Gastos financiación</t>
  </si>
  <si>
    <t xml:space="preserve">Equipo interno captación</t>
  </si>
  <si>
    <t xml:space="preserve">Otros gastos compra</t>
  </si>
  <si>
    <t xml:space="preserve">TOMA POSESIÓN Y OBRAS</t>
  </si>
  <si>
    <t xml:space="preserve">Mobiliario</t>
  </si>
  <si>
    <t xml:space="preserve">Coste total reforma</t>
  </si>
  <si>
    <t xml:space="preserve">ANUAL</t>
  </si>
  <si>
    <t xml:space="preserve">IBI + Tasas Municipales</t>
  </si>
  <si>
    <t xml:space="preserve">Seguro</t>
  </si>
  <si>
    <t xml:space="preserve">Seguro impago</t>
  </si>
  <si>
    <t xml:space="preserve">Comunidad de vecinos</t>
  </si>
  <si>
    <t xml:space="preserve">Reformas</t>
  </si>
  <si>
    <t xml:space="preserve">Ref. low cost</t>
  </si>
  <si>
    <t xml:space="preserve">Ref media</t>
  </si>
  <si>
    <t xml:space="preserve">Ref. lujo</t>
  </si>
  <si>
    <t xml:space="preserve">Precio m²</t>
  </si>
  <si>
    <t xml:space="preserve">Total reforma</t>
  </si>
  <si>
    <t xml:space="preserve">Financiación</t>
  </si>
  <si>
    <t xml:space="preserve">OPCIÓN 1: AMORTIZACIÓN MENSUAL</t>
  </si>
  <si>
    <t xml:space="preserve">TRADICIONAL</t>
  </si>
  <si>
    <t xml:space="preserve">HABITACIONES</t>
  </si>
  <si>
    <t xml:space="preserve">Interés anual</t>
  </si>
  <si>
    <t xml:space="preserve">% financiado sobre compra</t>
  </si>
  <si>
    <t xml:space="preserve">Años amortización</t>
  </si>
  <si>
    <t xml:space="preserve">Préstamo hipotecario</t>
  </si>
  <si>
    <t xml:space="preserve">Cuota mensual</t>
  </si>
  <si>
    <t xml:space="preserve">Capital propio</t>
  </si>
  <si>
    <t xml:space="preserve">OPCIÓN 2: GESTIÓN</t>
  </si>
  <si>
    <t xml:space="preserve">Reparto beneficios para inversor: </t>
  </si>
  <si>
    <t xml:space="preserve">Financiado por inversor</t>
  </si>
  <si>
    <t xml:space="preserve">OPCIÓN 3: INTERÉS FIJO O VARIABLE</t>
  </si>
  <si>
    <t xml:space="preserve">Interés (anual o por operación):</t>
  </si>
  <si>
    <t xml:space="preserve">   ANÁLISIS COMPRAR-REFORMAR-ALQUILAR</t>
  </si>
  <si>
    <t xml:space="preserve">Actualizado</t>
  </si>
  <si>
    <t xml:space="preserve">* Todas las rentabilidades calculadas son brutas (antes de impuestos sobre beneficios)</t>
  </si>
  <si>
    <t xml:space="preserve">pauanto.com</t>
  </si>
  <si>
    <t xml:space="preserve">Gastos específicos CRA</t>
  </si>
  <si>
    <t xml:space="preserve">Gastos generales compra inmueble</t>
  </si>
  <si>
    <t xml:space="preserve">ALQUILER</t>
  </si>
  <si>
    <t xml:space="preserve">Reparaciones anuales</t>
  </si>
  <si>
    <t xml:space="preserve">Análisis</t>
  </si>
  <si>
    <t xml:space="preserve">Mínimo</t>
  </si>
  <si>
    <t xml:space="preserve">Medio</t>
  </si>
  <si>
    <t xml:space="preserve">Máximo</t>
  </si>
  <si>
    <t xml:space="preserve">PRECIOS </t>
  </si>
  <si>
    <t xml:space="preserve">Estimación precio alquiler / m²</t>
  </si>
  <si>
    <t xml:space="preserve">Estimación alquiler mensual</t>
  </si>
  <si>
    <t xml:space="preserve">Estimación alquiler anual</t>
  </si>
  <si>
    <t xml:space="preserve">Porcentaje ocupación</t>
  </si>
  <si>
    <t xml:space="preserve">RENTABILIDAD ALQUILER (Antes financiación)</t>
  </si>
  <si>
    <t xml:space="preserve">Rentabilidad bruta "tradicional"</t>
  </si>
  <si>
    <t xml:space="preserve">Rentabilidad bruta real</t>
  </si>
  <si>
    <t xml:space="preserve">Rentabilidad neta anual alquiler (antes imp)</t>
  </si>
  <si>
    <t xml:space="preserve">Rentabilidad mínima exigida</t>
  </si>
  <si>
    <t xml:space="preserve">Precio máximo a pasar oferta</t>
  </si>
  <si>
    <t xml:space="preserve">Resultado operación</t>
  </si>
  <si>
    <t xml:space="preserve">RESUMEN COMPRA</t>
  </si>
  <si>
    <t xml:space="preserve">Precio que pide la propiedad</t>
  </si>
  <si>
    <t xml:space="preserve">Inversión total compra (sin gastos anuales)</t>
  </si>
  <si>
    <t xml:space="preserve">FINANCIACIÓN</t>
  </si>
  <si>
    <t xml:space="preserve">Operación financiación elegida:</t>
  </si>
  <si>
    <t xml:space="preserve">OP1: Devolución préstamo (1 año)</t>
  </si>
  <si>
    <t xml:space="preserve">OP2: Rentabilidad para inversor</t>
  </si>
  <si>
    <t xml:space="preserve">OP3: Intereses inversor</t>
  </si>
  <si>
    <t xml:space="preserve">RESULTADOS</t>
  </si>
  <si>
    <t xml:space="preserve">Beneficios totales 1 año (antes fin.)</t>
  </si>
  <si>
    <t xml:space="preserve">Beneficios 1 año (después financ.)</t>
  </si>
  <si>
    <t xml:space="preserve">ROE (beneficio anual / capital propio)</t>
  </si>
  <si>
    <t xml:space="preserve">Cash flow anual / capital propio</t>
  </si>
  <si>
    <t xml:space="preserve">        VALIDACIÓN PRECIOS ALQUILER</t>
  </si>
  <si>
    <t xml:space="preserve">Precio antes reforma</t>
  </si>
  <si>
    <t xml:space="preserve">Dirección</t>
  </si>
  <si>
    <t xml:space="preserve">Características</t>
  </si>
  <si>
    <t xml:space="preserve">Link</t>
  </si>
  <si>
    <t xml:space="preserve">Precio</t>
  </si>
  <si>
    <t xml:space="preserve">Metros</t>
  </si>
  <si>
    <t xml:space="preserve">Precio m2</t>
  </si>
  <si>
    <t xml:space="preserve">Factor corrección</t>
  </si>
  <si>
    <t xml:space="preserve">Anuncio</t>
  </si>
  <si>
    <t xml:space="preserve">Corregido</t>
  </si>
  <si>
    <t xml:space="preserve">Precio medio</t>
  </si>
  <si>
    <t xml:space="preserve">Precio medio m2</t>
  </si>
  <si>
    <t xml:space="preserve">Precio después reforma</t>
  </si>
  <si>
    <t xml:space="preserve">Son todo pisos con menos comodidades y menos zonas comunes que el analizado</t>
  </si>
  <si>
    <t xml:space="preserve">Testigos de alquiler</t>
  </si>
  <si>
    <t xml:space="preserve">Empresa</t>
  </si>
  <si>
    <t xml:space="preserve">Persona contacto</t>
  </si>
  <si>
    <t xml:space="preserve">Teléfono</t>
  </si>
  <si>
    <t xml:space="preserve">Comentarios</t>
  </si>
  <si>
    <t xml:space="preserve">Precio promedio</t>
  </si>
  <si>
    <t xml:space="preserve">                 PATRIMONIO GENERADO CRA</t>
  </si>
  <si>
    <t xml:space="preserve">Escenario</t>
  </si>
  <si>
    <t xml:space="preserve">Año 1</t>
  </si>
  <si>
    <t xml:space="preserve">Año 2</t>
  </si>
  <si>
    <t xml:space="preserve">Año 3</t>
  </si>
  <si>
    <t xml:space="preserve">Año 4</t>
  </si>
  <si>
    <t xml:space="preserve">Año 5</t>
  </si>
  <si>
    <t xml:space="preserve">Año 6</t>
  </si>
  <si>
    <t xml:space="preserve">Año 7</t>
  </si>
  <si>
    <t xml:space="preserve">Año 8</t>
  </si>
  <si>
    <t xml:space="preserve">Año 9</t>
  </si>
  <si>
    <t xml:space="preserve">Año 10</t>
  </si>
  <si>
    <t xml:space="preserve">Año 11</t>
  </si>
  <si>
    <t xml:space="preserve">Año 12</t>
  </si>
  <si>
    <t xml:space="preserve">Año 13</t>
  </si>
  <si>
    <t xml:space="preserve">Año 14</t>
  </si>
  <si>
    <t xml:space="preserve">Año 15</t>
  </si>
  <si>
    <t xml:space="preserve">Año 16</t>
  </si>
  <si>
    <t xml:space="preserve">Año 17</t>
  </si>
  <si>
    <t xml:space="preserve">Año 18</t>
  </si>
  <si>
    <t xml:space="preserve">Año 19</t>
  </si>
  <si>
    <t xml:space="preserve">Año 20</t>
  </si>
  <si>
    <t xml:space="preserve">Año 21</t>
  </si>
  <si>
    <t xml:space="preserve">Año 22</t>
  </si>
  <si>
    <t xml:space="preserve">Año 23</t>
  </si>
  <si>
    <t xml:space="preserve">Año 24</t>
  </si>
  <si>
    <t xml:space="preserve">Año 25</t>
  </si>
  <si>
    <t xml:space="preserve">Año 26</t>
  </si>
  <si>
    <t xml:space="preserve">Año 27</t>
  </si>
  <si>
    <t xml:space="preserve">Año 28</t>
  </si>
  <si>
    <t xml:space="preserve">Año 29</t>
  </si>
  <si>
    <t xml:space="preserve">Año 30</t>
  </si>
  <si>
    <t xml:space="preserve">Año 31</t>
  </si>
  <si>
    <t xml:space="preserve">Año 32</t>
  </si>
  <si>
    <t xml:space="preserve">Año 33</t>
  </si>
  <si>
    <t xml:space="preserve">Año 34</t>
  </si>
  <si>
    <t xml:space="preserve">Año 35</t>
  </si>
  <si>
    <t xml:space="preserve">Año 36</t>
  </si>
  <si>
    <t xml:space="preserve">Año 37</t>
  </si>
  <si>
    <t xml:space="preserve">Año 38</t>
  </si>
  <si>
    <t xml:space="preserve">Año 39</t>
  </si>
  <si>
    <t xml:space="preserve">Año 40</t>
  </si>
  <si>
    <t xml:space="preserve">Ingresos</t>
  </si>
  <si>
    <t xml:space="preserve">Precio alquiler</t>
  </si>
  <si>
    <t xml:space="preserve">IPC</t>
  </si>
  <si>
    <t xml:space="preserve">% ocupación</t>
  </si>
  <si>
    <t xml:space="preserve">INGRESOS ANUALES</t>
  </si>
  <si>
    <t xml:space="preserve">Gastos</t>
  </si>
  <si>
    <t xml:space="preserve">IBI + basuras</t>
  </si>
  <si>
    <t xml:space="preserve">Seguro casa</t>
  </si>
  <si>
    <t xml:space="preserve">Seguridad y alarma</t>
  </si>
  <si>
    <t xml:space="preserve">Comunidad vecinos</t>
  </si>
  <si>
    <t xml:space="preserve">Reparaciones</t>
  </si>
  <si>
    <t xml:space="preserve">Otros gastos</t>
  </si>
  <si>
    <t xml:space="preserve">Hipoteca</t>
  </si>
  <si>
    <t xml:space="preserve">Amortización</t>
  </si>
  <si>
    <t xml:space="preserve">Intereses</t>
  </si>
  <si>
    <t xml:space="preserve">Cash flow</t>
  </si>
  <si>
    <t xml:space="preserve">Resultado anual</t>
  </si>
  <si>
    <t xml:space="preserve">TOTAL</t>
  </si>
  <si>
    <t xml:space="preserve">ANUALIZADO</t>
  </si>
  <si>
    <t xml:space="preserve">Análisis 10 años</t>
  </si>
  <si>
    <t xml:space="preserve">Patrimonio en 10 años</t>
  </si>
  <si>
    <t xml:space="preserve">Patrimonio generado en 10 años</t>
  </si>
  <si>
    <t xml:space="preserve">Cash flow 10 años</t>
  </si>
  <si>
    <t xml:space="preserve">Revalorización a 10 años</t>
  </si>
  <si>
    <t xml:space="preserve">Valor inmueble a 10 años vista</t>
  </si>
  <si>
    <t xml:space="preserve">Pendiente pago</t>
  </si>
  <si>
    <t xml:space="preserve">Análisis 25 años</t>
  </si>
  <si>
    <t xml:space="preserve">Patrimonio en 25 años</t>
  </si>
  <si>
    <t xml:space="preserve">Patrimonio generado en 25 años</t>
  </si>
  <si>
    <t xml:space="preserve">Cash flow 25 años</t>
  </si>
  <si>
    <t xml:space="preserve">Revalorización a 25 años</t>
  </si>
  <si>
    <t xml:space="preserve">Valor inmueble a 25 años vista</t>
  </si>
  <si>
    <t xml:space="preserve">Análisis 40 años</t>
  </si>
  <si>
    <t xml:space="preserve">Patrimonio en 40 años</t>
  </si>
  <si>
    <t xml:space="preserve">Patrimonio generado en 40 años</t>
  </si>
  <si>
    <t xml:space="preserve">Cash flow 40 años</t>
  </si>
  <si>
    <t xml:space="preserve">Revalorización a 40 años</t>
  </si>
  <si>
    <t xml:space="preserve">Valor inmueble a 40 años vista</t>
  </si>
  <si>
    <t xml:space="preserve">         ANÁLISIS COMPRAR-REFORMAR-VENDER</t>
  </si>
  <si>
    <t xml:space="preserve">Gastos específicos CRV</t>
  </si>
  <si>
    <t xml:space="preserve">VENTA</t>
  </si>
  <si>
    <t xml:space="preserve">Comisión venta</t>
  </si>
  <si>
    <t xml:space="preserve">Otros gastos venta (plusvalía)</t>
  </si>
  <si>
    <t xml:space="preserve">Estimación precio / m²</t>
  </si>
  <si>
    <t xml:space="preserve">Estimación venta</t>
  </si>
  <si>
    <t xml:space="preserve">Beneficio bruto venta</t>
  </si>
  <si>
    <t xml:space="preserve">RENTABILIDAD VENTA</t>
  </si>
  <si>
    <t xml:space="preserve">Rentabilidad estimación venta</t>
  </si>
  <si>
    <t xml:space="preserve">Beneficio bruto (antes financiación)</t>
  </si>
  <si>
    <t xml:space="preserve">ROI</t>
  </si>
  <si>
    <t xml:space="preserve">Beneficio después financ. (antes imp)</t>
  </si>
  <si>
    <t xml:space="preserve">ROE (cash flow anual / capital propio)</t>
  </si>
  <si>
    <t xml:space="preserve">     CÁLCULO RENTABILIDAD DESPUÉS IMPUESTOS CRV</t>
  </si>
  <si>
    <t xml:space="preserve">* Asumiendo que la operación se realiza como persona física residente en España y que es la primera operación al año</t>
  </si>
  <si>
    <t xml:space="preserve">** Esta información no tiene carácter legal. Siempre validar con su asesor fiscal.</t>
  </si>
  <si>
    <t xml:space="preserve">Análisis rentabilidad después de impuestos</t>
  </si>
  <si>
    <t xml:space="preserve">CÁLCULO</t>
  </si>
  <si>
    <t xml:space="preserve">Beneficios antes de impuestos</t>
  </si>
  <si>
    <t xml:space="preserve">Parte reforma no desgravable</t>
  </si>
  <si>
    <t xml:space="preserve">Impuestos a pagar</t>
  </si>
  <si>
    <t xml:space="preserve">Beneficios después de impuestos</t>
  </si>
  <si>
    <t xml:space="preserve">Rentabilidad neta antes de impuestos</t>
  </si>
  <si>
    <t xml:space="preserve">Rentabilidad neta después de impuestos</t>
  </si>
  <si>
    <t xml:space="preserve">Resultado operación después de financiación</t>
  </si>
  <si>
    <t xml:space="preserve">Beneficio después impuestos (antes financiación)</t>
  </si>
  <si>
    <t xml:space="preserve">Beneficio después financiación e impuestos</t>
  </si>
  <si>
    <t xml:space="preserve">ROE despues impuestos (cash flow anual / capital propio)</t>
  </si>
  <si>
    <t xml:space="preserve">     VALIDACIÓN PRECIOS VENTA</t>
  </si>
  <si>
    <t xml:space="preserve">calle Rivera del Carmen</t>
  </si>
  <si>
    <t xml:space="preserve">2h</t>
  </si>
  <si>
    <t xml:space="preserve">Piso en venta en calle Rivera del Carmen, Taurito-Playa de Mogán, Mogán — idealista </t>
  </si>
  <si>
    <t xml:space="preserve">calle Rompeolas, 10</t>
  </si>
  <si>
    <t xml:space="preserve">Piso en venta en calle Rompeolas, 10, Taurito-Playa de Mogán, Mogán — idealista </t>
  </si>
  <si>
    <t xml:space="preserve">calle Explanada del Castillete</t>
  </si>
  <si>
    <t xml:space="preserve">1h</t>
  </si>
  <si>
    <t xml:space="preserve">Piso en venta en calle Explanada del Castillete, Taurito-Playa de Mogán, Mogán — idealista </t>
  </si>
  <si>
    <t xml:space="preserve">calle La Pardelera, 30</t>
  </si>
  <si>
    <t xml:space="preserve">Piso en venta en calle La Pardelera, 30, Taurito-Playa de Mogán, Mogán — idealista </t>
  </si>
  <si>
    <r>
      <rPr>
        <b val="true"/>
        <sz val="22"/>
        <color rgb="FFFFFFFF"/>
        <rFont val="Roboto"/>
        <family val="0"/>
        <charset val="1"/>
      </rPr>
      <t xml:space="preserve">         </t>
    </r>
    <r>
      <rPr>
        <b val="true"/>
        <sz val="22"/>
        <color rgb="FFFFFFFF"/>
        <rFont val="Montserrat-Regular"/>
        <family val="0"/>
        <charset val="1"/>
      </rPr>
      <t xml:space="preserve">ANÁLISIS ALQUILER CORTO PLAZO</t>
    </r>
  </si>
  <si>
    <t xml:space="preserve">No actualizado</t>
  </si>
  <si>
    <t xml:space="preserve">Gastos específicos alquiler corto plazo</t>
  </si>
  <si>
    <t xml:space="preserve">GASTOS ANUALES</t>
  </si>
  <si>
    <t xml:space="preserve">Otros (anual)</t>
  </si>
  <si>
    <t xml:space="preserve">GASTOS MENSUALES</t>
  </si>
  <si>
    <t xml:space="preserve">Limpieza por estancia</t>
  </si>
  <si>
    <t xml:space="preserve">Comisiones plataformas</t>
  </si>
  <si>
    <t xml:space="preserve">Comisión de gestión delegada</t>
  </si>
  <si>
    <t xml:space="preserve">Suministros mensuales</t>
  </si>
  <si>
    <t xml:space="preserve">Temp. Alta: Precio por día</t>
  </si>
  <si>
    <t xml:space="preserve">Temp. Alta: Días ocupados por mes</t>
  </si>
  <si>
    <t xml:space="preserve">Temp. Alta: Núm meses por año</t>
  </si>
  <si>
    <t xml:space="preserve">Temp. Alta: Número de estancias por mes</t>
  </si>
  <si>
    <t xml:space="preserve">Temp. Media: Precio por día</t>
  </si>
  <si>
    <t xml:space="preserve">Temp. Media: Días ocupados por mes</t>
  </si>
  <si>
    <t xml:space="preserve">Temp. Media: Núm meses por año</t>
  </si>
  <si>
    <t xml:space="preserve">Temp. Media: Número de estancias por mes</t>
  </si>
  <si>
    <t xml:space="preserve">Temp. Baja: Precio por día</t>
  </si>
  <si>
    <t xml:space="preserve">Temp. Baja: Días ocupados por mes</t>
  </si>
  <si>
    <t xml:space="preserve">Temp. Baja: Núm meses por año</t>
  </si>
  <si>
    <t xml:space="preserve">Temp. Baja: Número de estancias por mes</t>
  </si>
  <si>
    <t xml:space="preserve">Total ingresos</t>
  </si>
  <si>
    <t xml:space="preserve">Ingresos netos anual</t>
  </si>
  <si>
    <t xml:space="preserve">Ingresos netos mes</t>
  </si>
  <si>
    <t xml:space="preserve">RENTABILIDAD</t>
  </si>
  <si>
    <t xml:space="preserve">Rentabilidad neta anual</t>
  </si>
  <si>
    <t xml:space="preserve">OP2: Comisión por gestión</t>
  </si>
  <si>
    <t xml:space="preserve">OP3: Comisión pactada</t>
  </si>
  <si>
    <t xml:space="preserve">                       ANÁLISIS ALQUILER POR ESPACIOS</t>
  </si>
  <si>
    <t xml:space="preserve">Gastos específicos alquiler por espacios</t>
  </si>
  <si>
    <t xml:space="preserve">GASTO INICIAL EXTRA</t>
  </si>
  <si>
    <t xml:space="preserve">Inversión adecuación inicial </t>
  </si>
  <si>
    <t xml:space="preserve">Gestión (%)</t>
  </si>
  <si>
    <t xml:space="preserve">Precio espacio tipo 1 (trastero, habitación, despacho)</t>
  </si>
  <si>
    <t xml:space="preserve">Número espacios tipo 1</t>
  </si>
  <si>
    <t xml:space="preserve">Precio espacio tipo 2 (trastero, habitación, despacho)</t>
  </si>
  <si>
    <t xml:space="preserve">Número espacios tipo 2</t>
  </si>
  <si>
    <t xml:space="preserve">Precio espacio tipo 3 (trastero, habitación, despacho)</t>
  </si>
  <si>
    <t xml:space="preserve">Número espacios tipo 3</t>
  </si>
  <si>
    <t xml:space="preserve">Precio espacio tipo 4 (trastero, habitación, despacho)</t>
  </si>
  <si>
    <t xml:space="preserve">Número espacios tipo 4</t>
  </si>
  <si>
    <t xml:space="preserve">Porcentaje ocupación (meses sobre 12)</t>
  </si>
  <si>
    <t xml:space="preserve">Facturación mensual</t>
  </si>
  <si>
    <t xml:space="preserve">Inversión total compra+adec. Inicial (sin anuales)</t>
  </si>
  <si>
    <t xml:space="preserve">Beneficio anual</t>
  </si>
  <si>
    <t xml:space="preserve">Beneficio mes</t>
  </si>
  <si>
    <t xml:space="preserve">Rentabilidad bruta anual</t>
  </si>
  <si>
    <t xml:space="preserve">Rentabilidad neta mínima exigida</t>
  </si>
  <si>
    <t xml:space="preserve">                       COMPARATIVA ESCENARIOS</t>
  </si>
  <si>
    <t xml:space="preserve">RENTABILIDAD ANUAL</t>
  </si>
  <si>
    <t xml:space="preserve">CRV</t>
  </si>
  <si>
    <t xml:space="preserve">CRA</t>
  </si>
  <si>
    <t xml:space="preserve">ALQUILER CORTO PLAZO</t>
  </si>
  <si>
    <t xml:space="preserve">ALQUILER POR ESPACIOS</t>
  </si>
  <si>
    <t xml:space="preserve">ROE ANUAL</t>
  </si>
  <si>
    <t xml:space="preserve">BENEFICIOS DESPUÉS FINANCIACIÓN A 1 AÑO</t>
  </si>
  <si>
    <t xml:space="preserve">BONIFICACIÓN HIPOTECA</t>
  </si>
  <si>
    <t xml:space="preserve">IMPORTE HIPOTECA</t>
  </si>
  <si>
    <t xml:space="preserve">Coste anual</t>
  </si>
  <si>
    <t xml:space="preserve">Ahorro en %</t>
  </si>
  <si>
    <t xml:space="preserve">Ahorro en € anual</t>
  </si>
  <si>
    <t xml:space="preserve">Coste en otro sitio</t>
  </si>
  <si>
    <t xml:space="preserve">Diferencia</t>
  </si>
  <si>
    <t xml:space="preserve">Conclusión </t>
  </si>
  <si>
    <t xml:space="preserve">BONIFICACIONES</t>
  </si>
  <si>
    <t xml:space="preserve">Seguro vida</t>
  </si>
  <si>
    <t xml:space="preserve">Seguro hogar</t>
  </si>
  <si>
    <t xml:space="preserve">Nómina</t>
  </si>
  <si>
    <t xml:space="preserve">Tarjeta crédito</t>
  </si>
  <si>
    <t xml:space="preserve">ESTIMACIÓN DE REFORMA</t>
  </si>
  <si>
    <t xml:space="preserve">Esto es una estimación de un piso "estándar" de 70m2 con una calidad normal. Dependerá de la zona, calidades y demás pueden variar estos datos</t>
  </si>
  <si>
    <t xml:space="preserve">Lavado de cara</t>
  </si>
  <si>
    <t xml:space="preserve">Ref media / ud</t>
  </si>
  <si>
    <t xml:space="preserve">Ref completa</t>
  </si>
  <si>
    <t xml:space="preserve">Unidades / m2</t>
  </si>
  <si>
    <t xml:space="preserve">Cocina</t>
  </si>
  <si>
    <t xml:space="preserve">Baños</t>
  </si>
  <si>
    <t xml:space="preserve">Grifos</t>
  </si>
  <si>
    <t xml:space="preserve">Tapar fisuras</t>
  </si>
  <si>
    <t xml:space="preserve">Pintar</t>
  </si>
  <si>
    <t xml:space="preserve">Tarima / suelo</t>
  </si>
  <si>
    <t xml:space="preserve">Luces</t>
  </si>
  <si>
    <t xml:space="preserve">Ventanas</t>
  </si>
  <si>
    <t xml:space="preserve">Revisión ventanas y persianas</t>
  </si>
  <si>
    <t xml:space="preserve">Cepillado algunas puertas</t>
  </si>
  <si>
    <t xml:space="preserve">Cambio válvulas y latiguillos</t>
  </si>
  <si>
    <t xml:space="preserve">Electricidad</t>
  </si>
  <si>
    <t xml:space="preserve">Lavado cara</t>
  </si>
  <si>
    <t xml:space="preserve">Alta suministros</t>
  </si>
  <si>
    <t xml:space="preserve">Máquinas aire acondicionado</t>
  </si>
  <si>
    <t xml:space="preserve">Muebles salón</t>
  </si>
  <si>
    <t xml:space="preserve">Muebles habitación</t>
  </si>
  <si>
    <t xml:space="preserve">Electrodomésticos</t>
  </si>
  <si>
    <t xml:space="preserve">Limpieza terraza y sumidero</t>
  </si>
  <si>
    <t xml:space="preserve">Limpieza general</t>
  </si>
  <si>
    <t xml:space="preserve">Imprevistos</t>
  </si>
  <si>
    <t xml:space="preserve">Cambiar cristal roto</t>
  </si>
  <si>
    <t xml:space="preserve">IVA incl.</t>
  </si>
  <si>
    <t xml:space="preserve">Total muebles</t>
  </si>
  <si>
    <t xml:space="preserve">TABLA AMORTIZACIÓN HIPOTECA</t>
  </si>
  <si>
    <t xml:space="preserve">DATOS HIPOTECA</t>
  </si>
  <si>
    <t xml:space="preserve">Capital (c) </t>
  </si>
  <si>
    <t xml:space="preserve">Interés (i)</t>
  </si>
  <si>
    <t xml:space="preserve">Meses</t>
  </si>
  <si>
    <t xml:space="preserve">Año de la hip.</t>
  </si>
  <si>
    <t xml:space="preserve">Cuota anual</t>
  </si>
  <si>
    <t xml:space="preserve">Mes de la hip.</t>
  </si>
  <si>
    <t xml:space="preserve">Evolución del capital pendiente</t>
  </si>
  <si>
    <t xml:space="preserve">Capital por cuotas</t>
  </si>
  <si>
    <t xml:space="preserve">Total capital</t>
  </si>
  <si>
    <t xml:space="preserve">Total intereses anuales hip.</t>
  </si>
  <si>
    <t xml:space="preserve">Contador años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</si>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</sst>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#,##0.00\ [$€-1]"/>
    <numFmt numFmtId="166" formatCode="0.00\ %"/>
    <numFmt numFmtId="167" formatCode="_-* #,##0&quot; €&quot;_-;\-* #,##0&quot; €&quot;_-;_-* \-??&quot; €&quot;_-;_-@"/>
    <numFmt numFmtId="168" formatCode="0\ %"/>
    <numFmt numFmtId="169" formatCode="#,##0.00"/>
    <numFmt numFmtId="170" formatCode="#,##0\ [$€-1]"/>
    <numFmt numFmtId="171" formatCode="General"/>
    <numFmt numFmtId="172" formatCode="#,##0.00&quot; €&quot;;[RED]\-#,##0.00&quot; €&quot;"/>
    <numFmt numFmtId="173" formatCode="_-* #,##0.0&quot; €&quot;_-;\-* #,##0.0&quot; €&quot;_-;_-* \-??&quot; €&quot;_-;_-@"/>
    <numFmt numFmtId="174" formatCode="_-* #,##0.00_-;\-* #,##0.00_-;_-* \-??_-;_-@"/>
    <numFmt numFmtId="175" formatCode="_-* #,##0_-;\-* #,##0_-;_-* \-??_-;_-@"/>
    <numFmt numFmtId="176" formatCode="#,##0[$€]"/>
    <numFmt numFmtId="177" formatCode="0.0%"/>
    <numFmt numFmtId="178" formatCode="_-* #,##0.00&quot; €&quot;_-;\-* #,##0.00&quot; €&quot;_-;_-* \-??&quot; €&quot;_-;_-@"/>
    <numFmt numFmtId="179" formatCode="_-* #,##0.0_-;\-* #,##0.0_-;_-* \-??_-;_-@"/>
    <numFmt numFmtId="180" formatCode="#,##0.00&quot; €&quot;"/>
    <numFmt numFmtId="181" formatCode="0.000%"/>
    <numFmt numFmtId="182" formatCode="0"/>
    <numFmt numFmtId="183" formatCode="#,##0.00\$;[RED]#,##0.00\$"/>
    <numFmt numFmtId="184" formatCode="#,##0.00\€;[RED]#,##0.00\€"/>
  </numFmts>
  <fonts count="4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2"/>
      <color rgb="FFFFFFFF"/>
      <name val="Montserrat"/>
      <family val="0"/>
      <charset val="1"/>
    </font>
    <font>
      <u val="single"/>
      <sz val="8"/>
      <color rgb="FFFFFFFF"/>
      <name val="Arial"/>
      <family val="2"/>
      <charset val="1"/>
    </font>
    <font>
      <sz val="9"/>
      <color rgb="FFFFFFFF"/>
      <name val="Roboto"/>
      <family val="0"/>
      <charset val="1"/>
    </font>
    <font>
      <sz val="9"/>
      <color rgb="FF000000"/>
      <name val="Roboto"/>
      <family val="0"/>
      <charset val="1"/>
    </font>
    <font>
      <sz val="11"/>
      <color rgb="FF000000"/>
      <name val="Roboto"/>
      <family val="0"/>
      <charset val="1"/>
    </font>
    <font>
      <b val="true"/>
      <sz val="16"/>
      <color rgb="FF000000"/>
      <name val="Roboto"/>
      <family val="0"/>
      <charset val="1"/>
    </font>
    <font>
      <sz val="13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8"/>
      <color rgb="FFFFFFFF"/>
      <name val="Arial"/>
      <family val="2"/>
      <charset val="1"/>
    </font>
    <font>
      <b val="true"/>
      <sz val="12"/>
      <color rgb="FF000000"/>
      <name val="Roboto"/>
      <family val="0"/>
      <charset val="1"/>
    </font>
    <font>
      <i val="true"/>
      <sz val="9"/>
      <color rgb="FFFFFFFF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11"/>
      <color rgb="FFFFFFFF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i val="true"/>
      <sz val="9"/>
      <color rgb="FF000000"/>
      <name val="Roboto"/>
      <family val="0"/>
      <charset val="1"/>
    </font>
    <font>
      <sz val="9"/>
      <color rgb="FF000000"/>
      <name val="Verdana"/>
      <family val="2"/>
      <charset val="1"/>
    </font>
    <font>
      <sz val="10"/>
      <color rgb="FF000000"/>
      <name val="Roboto"/>
      <family val="0"/>
      <charset val="1"/>
    </font>
    <font>
      <b val="true"/>
      <sz val="11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2F2F2"/>
      <name val="Arial"/>
      <family val="2"/>
      <charset val="1"/>
    </font>
    <font>
      <b val="true"/>
      <sz val="11"/>
      <color rgb="FF000000"/>
      <name val="Roboto"/>
      <family val="0"/>
      <charset val="1"/>
    </font>
    <font>
      <sz val="11"/>
      <color rgb="FFFFFFFF"/>
      <name val="Arial"/>
      <family val="2"/>
      <charset val="1"/>
    </font>
    <font>
      <sz val="11"/>
      <color rgb="FFFFFFFF"/>
      <name val="Roboto"/>
      <family val="0"/>
      <charset val="1"/>
    </font>
    <font>
      <i val="true"/>
      <sz val="10"/>
      <color rgb="FFFFFFFF"/>
      <name val="Roboto"/>
      <family val="0"/>
      <charset val="1"/>
    </font>
    <font>
      <sz val="8"/>
      <color rgb="FF000000"/>
      <name val="Roboto"/>
      <family val="0"/>
      <charset val="1"/>
    </font>
    <font>
      <b val="true"/>
      <sz val="16"/>
      <color rgb="FFFFFFFF"/>
      <name val="Roboto"/>
      <family val="0"/>
      <charset val="1"/>
    </font>
    <font>
      <i val="true"/>
      <sz val="16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22"/>
      <color rgb="FFFFFFFF"/>
      <name val="Roboto"/>
      <family val="0"/>
      <charset val="1"/>
    </font>
    <font>
      <b val="true"/>
      <sz val="22"/>
      <color rgb="FFFFFFFF"/>
      <name val="Montserrat-Regular"/>
      <family val="0"/>
      <charset val="1"/>
    </font>
    <font>
      <sz val="11"/>
      <color rgb="FFFF0000"/>
      <name val="Roboto"/>
      <family val="0"/>
      <charset val="1"/>
    </font>
    <font>
      <i val="true"/>
      <sz val="8"/>
      <color rgb="FF000000"/>
      <name val="Roboto"/>
      <family val="0"/>
      <charset val="1"/>
    </font>
    <font>
      <b val="true"/>
      <sz val="12"/>
      <color rgb="FFFFFFFF"/>
      <name val="Roboto"/>
      <family val="0"/>
      <charset val="1"/>
    </font>
    <font>
      <i val="true"/>
      <sz val="11"/>
      <color rgb="FF000000"/>
      <name val="Roboto"/>
      <family val="0"/>
      <charset val="1"/>
    </font>
    <font>
      <b val="true"/>
      <i val="true"/>
      <sz val="11"/>
      <color rgb="FFFFFFFF"/>
      <name val="Roboto"/>
      <family val="0"/>
      <charset val="1"/>
    </font>
    <font>
      <sz val="11"/>
      <color rgb="FF000000"/>
      <name val="Calibri"/>
      <family val="2"/>
      <charset val="1"/>
    </font>
    <font>
      <u val="single"/>
      <sz val="8"/>
      <color rgb="FFFFFFFF"/>
      <name val="Roboto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1C3144"/>
        <bgColor rgb="FF262626"/>
      </patternFill>
    </fill>
    <fill>
      <patternFill patternType="solid">
        <fgColor rgb="FFF2F2F2"/>
        <bgColor rgb="FFFFFFFF"/>
      </patternFill>
    </fill>
    <fill>
      <patternFill patternType="solid">
        <fgColor rgb="FF03CEA4"/>
        <bgColor rgb="FF00CCFF"/>
      </patternFill>
    </fill>
    <fill>
      <patternFill patternType="solid">
        <fgColor rgb="FF3F3F3F"/>
        <bgColor rgb="FF1C3144"/>
      </patternFill>
    </fill>
    <fill>
      <patternFill patternType="solid">
        <fgColor rgb="FFD8D8D8"/>
        <bgColor rgb="FFD0CECE"/>
      </patternFill>
    </fill>
    <fill>
      <patternFill patternType="solid">
        <fgColor rgb="FFB4FFEE"/>
        <bgColor rgb="FFC6EFCE"/>
      </patternFill>
    </fill>
    <fill>
      <patternFill patternType="solid">
        <fgColor rgb="FFF4B083"/>
        <bgColor rgb="FFFFCC99"/>
      </patternFill>
    </fill>
    <fill>
      <patternFill patternType="solid">
        <fgColor rgb="FFD0CECE"/>
        <bgColor rgb="FFC8C8C8"/>
      </patternFill>
    </fill>
    <fill>
      <patternFill patternType="solid">
        <fgColor rgb="FF4850D5"/>
        <bgColor rgb="FF4472C4"/>
      </patternFill>
    </fill>
    <fill>
      <patternFill patternType="solid">
        <fgColor rgb="FFA5A5A5"/>
        <bgColor rgb="FFBFBFBF"/>
      </patternFill>
    </fill>
    <fill>
      <patternFill patternType="solid">
        <fgColor rgb="FFC8C8C8"/>
        <bgColor rgb="FFD0CECE"/>
      </patternFill>
    </fill>
    <fill>
      <patternFill patternType="solid">
        <fgColor rgb="FFFFCC99"/>
        <bgColor rgb="FFFFC7CE"/>
      </patternFill>
    </fill>
    <fill>
      <patternFill patternType="solid">
        <fgColor rgb="FFFBE4D5"/>
        <bgColor rgb="FFF2F2F2"/>
      </patternFill>
    </fill>
    <fill>
      <patternFill patternType="solid">
        <fgColor rgb="FF262626"/>
        <bgColor rgb="FF1C3144"/>
      </patternFill>
    </fill>
    <fill>
      <patternFill patternType="solid">
        <fgColor rgb="FF993300"/>
        <bgColor rgb="FF993366"/>
      </patternFill>
    </fill>
  </fills>
  <borders count="63">
    <border diagonalUp="false" diagonalDown="false">
      <left/>
      <right/>
      <top/>
      <bottom/>
      <diagonal/>
    </border>
    <border diagonalUp="false" diagonalDown="false"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  <border diagonalUp="false" diagonalDown="false">
      <left style="dotted">
        <color rgb="FFBFBFBF"/>
      </left>
      <right style="dotted">
        <color rgb="FFBFBFBF"/>
      </right>
      <top style="dotted">
        <color rgb="FFBFBFBF"/>
      </top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dotted">
        <color rgb="FFBFBFBF"/>
      </left>
      <right style="dotted">
        <color rgb="FFBFBFBF"/>
      </right>
      <top/>
      <bottom style="dotted">
        <color rgb="FFBFBFBF"/>
      </bottom>
      <diagonal/>
    </border>
    <border diagonalUp="false" diagonalDown="false">
      <left style="medium"/>
      <right style="medium"/>
      <top/>
      <bottom style="dotted">
        <color rgb="FFBFBFBF"/>
      </bottom>
      <diagonal/>
    </border>
    <border diagonalUp="false" diagonalDown="false">
      <left style="medium"/>
      <right style="medium"/>
      <top style="dotted">
        <color rgb="FFBFBFBF"/>
      </top>
      <bottom style="dotted">
        <color rgb="FFBFBFBF"/>
      </bottom>
      <diagonal/>
    </border>
    <border diagonalUp="false" diagonalDown="false">
      <left style="medium"/>
      <right style="medium"/>
      <top style="dotted">
        <color rgb="FFBFBFBF"/>
      </top>
      <bottom/>
      <diagonal/>
    </border>
    <border diagonalUp="false" diagonalDown="false">
      <left style="medium"/>
      <right style="medium"/>
      <top style="dotted">
        <color rgb="FFBFBFBF"/>
      </top>
      <bottom style="medium"/>
      <diagonal/>
    </border>
    <border diagonalUp="false" diagonalDown="false">
      <left style="dotted">
        <color rgb="FFBFBFBF"/>
      </left>
      <right style="dotted">
        <color rgb="FFBFBFBF"/>
      </right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dotted">
        <color rgb="FFBFBFBF"/>
      </left>
      <right style="dotted">
        <color rgb="FFBFBFBF"/>
      </right>
      <top style="medium"/>
      <bottom style="dotted">
        <color rgb="FFBFBFBF"/>
      </bottom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dotted">
        <color rgb="FFBFBFBF"/>
      </bottom>
      <diagonal/>
    </border>
    <border diagonalUp="false" diagonalDown="false">
      <left/>
      <right style="medium"/>
      <top/>
      <bottom/>
      <diagonal/>
    </border>
    <border diagonalUp="false" diagonalDown="false">
      <left style="dotted">
        <color rgb="FFBFBFBF"/>
      </left>
      <right style="dotted">
        <color rgb="FFBFBFBF"/>
      </right>
      <top style="dotted">
        <color rgb="FFBFBFBF"/>
      </top>
      <bottom style="medium"/>
      <diagonal/>
    </border>
    <border diagonalUp="false" diagonalDown="false">
      <left style="dotted">
        <color rgb="FFBFBFBF"/>
      </left>
      <right style="medium"/>
      <top style="medium"/>
      <bottom style="dotted">
        <color rgb="FFBFBFBF"/>
      </bottom>
      <diagonal/>
    </border>
    <border diagonalUp="false" diagonalDown="false">
      <left style="medium"/>
      <right/>
      <top/>
      <bottom/>
      <diagonal/>
    </border>
    <border diagonalUp="false" diagonalDown="false">
      <left style="dotted">
        <color rgb="FFBFBFBF"/>
      </left>
      <right style="medium"/>
      <top style="dotted">
        <color rgb="FFBFBFBF"/>
      </top>
      <bottom style="dotted">
        <color rgb="FFBFBFBF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 style="dotted">
        <color rgb="FFBFBFBF"/>
      </left>
      <right style="medium"/>
      <top style="dotted">
        <color rgb="FFBFBFBF"/>
      </top>
      <bottom style="medium"/>
      <diagonal/>
    </border>
    <border diagonalUp="false" diagonalDown="false">
      <left/>
      <right style="dotted">
        <color rgb="FFBFBFBF"/>
      </right>
      <top/>
      <bottom/>
      <diagonal/>
    </border>
    <border diagonalUp="false" diagonalDown="false">
      <left style="medium"/>
      <right style="dotted"/>
      <top style="medium"/>
      <bottom style="dotted"/>
      <diagonal/>
    </border>
    <border diagonalUp="false" diagonalDown="false">
      <left style="dotted"/>
      <right style="medium"/>
      <top style="medium"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dotted">
        <color rgb="FFBFBFBF"/>
      </left>
      <right style="medium"/>
      <top/>
      <bottom style="medium"/>
      <diagonal/>
    </border>
    <border diagonalUp="false" diagonalDown="false">
      <left style="dotted">
        <color rgb="FFBFBFBF"/>
      </left>
      <right style="medium"/>
      <top style="medium"/>
      <bottom/>
      <diagonal/>
    </border>
    <border diagonalUp="false" diagonalDown="false">
      <left style="dotted">
        <color rgb="FFBFBFBF"/>
      </left>
      <right style="medium"/>
      <top/>
      <bottom/>
      <diagonal/>
    </border>
    <border diagonalUp="false" diagonalDown="false">
      <left style="dotted">
        <color rgb="FFBFBFBF"/>
      </left>
      <right style="medium"/>
      <top style="medium"/>
      <bottom style="medium"/>
      <diagonal/>
    </border>
    <border diagonalUp="false" diagonalDown="false">
      <left style="dotted">
        <color rgb="FFBFBFBF"/>
      </left>
      <right/>
      <top style="medium"/>
      <bottom style="dotted">
        <color rgb="FFBFBFBF"/>
      </bottom>
      <diagonal/>
    </border>
    <border diagonalUp="false" diagonalDown="false">
      <left style="dotted">
        <color rgb="FFBFBFBF"/>
      </left>
      <right/>
      <top style="dotted">
        <color rgb="FFBFBFBF"/>
      </top>
      <bottom style="dotted">
        <color rgb="FFBFBFBF"/>
      </bottom>
      <diagonal/>
    </border>
    <border diagonalUp="false" diagonalDown="false">
      <left style="dotted">
        <color rgb="FFBFBFBF"/>
      </left>
      <right/>
      <top style="dotted">
        <color rgb="FFBFBFBF"/>
      </top>
      <bottom style="medium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5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9" fillId="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9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9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8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9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9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2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2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7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9" fillId="5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4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7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9" fillId="5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2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9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9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2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9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9" fillId="2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5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9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9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9" fillId="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5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2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5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5" fillId="5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5" fillId="5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5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5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5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5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9" fillId="5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5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1" fillId="5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1" fillId="5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1" fillId="5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8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16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9" fillId="2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29" fillId="2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9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2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1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4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4" fillId="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4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4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4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2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2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9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9" fillId="5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9" fillId="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9" fillId="5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8" fontId="1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25" fillId="5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5" fillId="5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5" fillId="5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4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9" fillId="5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6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6" fillId="6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21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1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8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8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8" fillId="5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1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8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4" fontId="8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8" fillId="5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1" fillId="5" borderId="2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1" fillId="5" borderId="3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1" fillId="5" borderId="3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1" fillId="5" borderId="3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1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8" fillId="2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8" fillId="2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8" fillId="5" borderId="1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8" fillId="5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8" fillId="5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6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29" fillId="2" borderId="1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4" fontId="29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2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29" fillId="2" borderId="1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2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3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2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2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2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9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9" fillId="2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9" fillId="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9" fontId="9" fillId="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3" fontId="9" fillId="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9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9" fillId="5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2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5" fontId="3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5" fontId="37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3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1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5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39" fillId="5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9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9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5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2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5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2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2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2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8" fillId="12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4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0" fontId="9" fillId="14" borderId="4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13" borderId="4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1" fontId="9" fillId="15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9" fillId="15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3" fontId="27" fillId="16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3" fontId="27" fillId="16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3" fontId="27" fillId="16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27" fillId="1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14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4" fontId="21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21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21" fillId="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1" fillId="0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21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1" fillId="0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1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1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1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21" fillId="0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1" fillId="0" borderId="6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2F2F2"/>
      <rgbColor rgb="FFB4FFEE"/>
      <rgbColor rgb="FF660066"/>
      <rgbColor rgb="FFFF8080"/>
      <rgbColor rgb="FF0563C1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8D8D8"/>
      <rgbColor rgb="FFC6EFCE"/>
      <rgbColor rgb="FFFBE4D5"/>
      <rgbColor rgb="FFC8C8C8"/>
      <rgbColor rgb="FFF4B083"/>
      <rgbColor rgb="FFFFC7CE"/>
      <rgbColor rgb="FFFFCC99"/>
      <rgbColor rgb="FF4472C4"/>
      <rgbColor rgb="FF03CEA4"/>
      <rgbColor rgb="FF99CC00"/>
      <rgbColor rgb="FFFFC000"/>
      <rgbColor rgb="FFFF9900"/>
      <rgbColor rgb="FFED7D31"/>
      <rgbColor rgb="FF4850D5"/>
      <rgbColor rgb="FFA5A5A5"/>
      <rgbColor rgb="FF1C3144"/>
      <rgbColor rgb="FF70AD47"/>
      <rgbColor rgb="FF003300"/>
      <rgbColor rgb="FF262626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8.png"/><Relationship Id="rId2" Type="http://schemas.openxmlformats.org/officeDocument/2006/relationships/image" Target="../media/image29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0.png"/><Relationship Id="rId2" Type="http://schemas.openxmlformats.org/officeDocument/2006/relationships/image" Target="../media/image31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33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6.png"/><Relationship Id="rId2" Type="http://schemas.openxmlformats.org/officeDocument/2006/relationships/image" Target="../media/image37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8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57240</xdr:colOff>
      <xdr:row>0</xdr:row>
      <xdr:rowOff>133200</xdr:rowOff>
    </xdr:from>
    <xdr:to>
      <xdr:col>2</xdr:col>
      <xdr:colOff>356400</xdr:colOff>
      <xdr:row>1</xdr:row>
      <xdr:rowOff>310680</xdr:rowOff>
    </xdr:to>
    <xdr:pic>
      <xdr:nvPicPr>
        <xdr:cNvPr id="0" name="image3.png" descr=""/>
        <xdr:cNvPicPr/>
      </xdr:nvPicPr>
      <xdr:blipFill>
        <a:blip r:embed="rId1"/>
        <a:stretch/>
      </xdr:blipFill>
      <xdr:spPr>
        <a:xfrm>
          <a:off x="291960" y="133200"/>
          <a:ext cx="510120" cy="462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171360</xdr:colOff>
      <xdr:row>0</xdr:row>
      <xdr:rowOff>19080</xdr:rowOff>
    </xdr:from>
    <xdr:to>
      <xdr:col>2</xdr:col>
      <xdr:colOff>937080</xdr:colOff>
      <xdr:row>2</xdr:row>
      <xdr:rowOff>82440</xdr:rowOff>
    </xdr:to>
    <xdr:pic>
      <xdr:nvPicPr>
        <xdr:cNvPr id="1" name="image2.jpg" descr=""/>
        <xdr:cNvPicPr/>
      </xdr:nvPicPr>
      <xdr:blipFill>
        <a:blip r:embed="rId2"/>
        <a:stretch/>
      </xdr:blipFill>
      <xdr:spPr>
        <a:xfrm>
          <a:off x="406080" y="19080"/>
          <a:ext cx="976680" cy="767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95400</xdr:colOff>
      <xdr:row>0</xdr:row>
      <xdr:rowOff>123840</xdr:rowOff>
    </xdr:from>
    <xdr:to>
      <xdr:col>2</xdr:col>
      <xdr:colOff>394560</xdr:colOff>
      <xdr:row>1</xdr:row>
      <xdr:rowOff>301320</xdr:rowOff>
    </xdr:to>
    <xdr:pic>
      <xdr:nvPicPr>
        <xdr:cNvPr id="2" name="image3.png" descr=""/>
        <xdr:cNvPicPr/>
      </xdr:nvPicPr>
      <xdr:blipFill>
        <a:blip r:embed="rId1"/>
        <a:stretch/>
      </xdr:blipFill>
      <xdr:spPr>
        <a:xfrm>
          <a:off x="330120" y="123840"/>
          <a:ext cx="510120" cy="462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171360</xdr:colOff>
      <xdr:row>0</xdr:row>
      <xdr:rowOff>0</xdr:rowOff>
    </xdr:from>
    <xdr:to>
      <xdr:col>2</xdr:col>
      <xdr:colOff>667440</xdr:colOff>
      <xdr:row>2</xdr:row>
      <xdr:rowOff>54000</xdr:rowOff>
    </xdr:to>
    <xdr:pic>
      <xdr:nvPicPr>
        <xdr:cNvPr id="3" name="image2.jpg" descr=""/>
        <xdr:cNvPicPr/>
      </xdr:nvPicPr>
      <xdr:blipFill>
        <a:blip r:embed="rId2"/>
        <a:stretch/>
      </xdr:blipFill>
      <xdr:spPr>
        <a:xfrm>
          <a:off x="171360" y="0"/>
          <a:ext cx="941760" cy="766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57240</xdr:colOff>
      <xdr:row>0</xdr:row>
      <xdr:rowOff>133200</xdr:rowOff>
    </xdr:from>
    <xdr:to>
      <xdr:col>1</xdr:col>
      <xdr:colOff>568080</xdr:colOff>
      <xdr:row>1</xdr:row>
      <xdr:rowOff>310680</xdr:rowOff>
    </xdr:to>
    <xdr:pic>
      <xdr:nvPicPr>
        <xdr:cNvPr id="4" name="image3.png" descr=""/>
        <xdr:cNvPicPr/>
      </xdr:nvPicPr>
      <xdr:blipFill>
        <a:blip r:embed="rId1"/>
        <a:stretch/>
      </xdr:blipFill>
      <xdr:spPr>
        <a:xfrm>
          <a:off x="1319400" y="133200"/>
          <a:ext cx="510840" cy="462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1066680</xdr:colOff>
      <xdr:row>0</xdr:row>
      <xdr:rowOff>0</xdr:rowOff>
    </xdr:from>
    <xdr:to>
      <xdr:col>1</xdr:col>
      <xdr:colOff>660600</xdr:colOff>
      <xdr:row>2</xdr:row>
      <xdr:rowOff>54000</xdr:rowOff>
    </xdr:to>
    <xdr:pic>
      <xdr:nvPicPr>
        <xdr:cNvPr id="5" name="image2.jpg" descr=""/>
        <xdr:cNvPicPr/>
      </xdr:nvPicPr>
      <xdr:blipFill>
        <a:blip r:embed="rId2"/>
        <a:stretch/>
      </xdr:blipFill>
      <xdr:spPr>
        <a:xfrm>
          <a:off x="1066680" y="0"/>
          <a:ext cx="856080" cy="766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57240</xdr:colOff>
      <xdr:row>0</xdr:row>
      <xdr:rowOff>133200</xdr:rowOff>
    </xdr:from>
    <xdr:to>
      <xdr:col>2</xdr:col>
      <xdr:colOff>356400</xdr:colOff>
      <xdr:row>1</xdr:row>
      <xdr:rowOff>310680</xdr:rowOff>
    </xdr:to>
    <xdr:pic>
      <xdr:nvPicPr>
        <xdr:cNvPr id="6" name="image3.png" descr=""/>
        <xdr:cNvPicPr/>
      </xdr:nvPicPr>
      <xdr:blipFill>
        <a:blip r:embed="rId1"/>
        <a:stretch/>
      </xdr:blipFill>
      <xdr:spPr>
        <a:xfrm>
          <a:off x="291960" y="133200"/>
          <a:ext cx="510120" cy="462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66600</xdr:colOff>
      <xdr:row>0</xdr:row>
      <xdr:rowOff>0</xdr:rowOff>
    </xdr:from>
    <xdr:to>
      <xdr:col>2</xdr:col>
      <xdr:colOff>832320</xdr:colOff>
      <xdr:row>2</xdr:row>
      <xdr:rowOff>110880</xdr:rowOff>
    </xdr:to>
    <xdr:pic>
      <xdr:nvPicPr>
        <xdr:cNvPr id="7" name="image2.jpg" descr=""/>
        <xdr:cNvPicPr/>
      </xdr:nvPicPr>
      <xdr:blipFill>
        <a:blip r:embed="rId2"/>
        <a:stretch/>
      </xdr:blipFill>
      <xdr:spPr>
        <a:xfrm>
          <a:off x="301320" y="0"/>
          <a:ext cx="976680" cy="748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57240</xdr:colOff>
      <xdr:row>0</xdr:row>
      <xdr:rowOff>133200</xdr:rowOff>
    </xdr:from>
    <xdr:to>
      <xdr:col>2</xdr:col>
      <xdr:colOff>356400</xdr:colOff>
      <xdr:row>1</xdr:row>
      <xdr:rowOff>310680</xdr:rowOff>
    </xdr:to>
    <xdr:pic>
      <xdr:nvPicPr>
        <xdr:cNvPr id="8" name="image3.png" descr=""/>
        <xdr:cNvPicPr/>
      </xdr:nvPicPr>
      <xdr:blipFill>
        <a:blip r:embed="rId1"/>
        <a:stretch/>
      </xdr:blipFill>
      <xdr:spPr>
        <a:xfrm>
          <a:off x="291960" y="133200"/>
          <a:ext cx="510120" cy="462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76320</xdr:colOff>
      <xdr:row>0</xdr:row>
      <xdr:rowOff>57240</xdr:rowOff>
    </xdr:from>
    <xdr:to>
      <xdr:col>2</xdr:col>
      <xdr:colOff>1082520</xdr:colOff>
      <xdr:row>2</xdr:row>
      <xdr:rowOff>111240</xdr:rowOff>
    </xdr:to>
    <xdr:pic>
      <xdr:nvPicPr>
        <xdr:cNvPr id="9" name="image4.jpg" descr=""/>
        <xdr:cNvPicPr/>
      </xdr:nvPicPr>
      <xdr:blipFill>
        <a:blip r:embed="rId2"/>
        <a:stretch/>
      </xdr:blipFill>
      <xdr:spPr>
        <a:xfrm>
          <a:off x="522000" y="57240"/>
          <a:ext cx="1006200" cy="758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57240</xdr:colOff>
      <xdr:row>0</xdr:row>
      <xdr:rowOff>133200</xdr:rowOff>
    </xdr:from>
    <xdr:to>
      <xdr:col>2</xdr:col>
      <xdr:colOff>356400</xdr:colOff>
      <xdr:row>1</xdr:row>
      <xdr:rowOff>310680</xdr:rowOff>
    </xdr:to>
    <xdr:pic>
      <xdr:nvPicPr>
        <xdr:cNvPr id="10" name="image3.png" descr=""/>
        <xdr:cNvPicPr/>
      </xdr:nvPicPr>
      <xdr:blipFill>
        <a:blip r:embed="rId1"/>
        <a:stretch/>
      </xdr:blipFill>
      <xdr:spPr>
        <a:xfrm>
          <a:off x="291960" y="133200"/>
          <a:ext cx="510120" cy="462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1006200</xdr:colOff>
      <xdr:row>2</xdr:row>
      <xdr:rowOff>54000</xdr:rowOff>
    </xdr:to>
    <xdr:pic>
      <xdr:nvPicPr>
        <xdr:cNvPr id="11" name="image4.jpg" descr=""/>
        <xdr:cNvPicPr/>
      </xdr:nvPicPr>
      <xdr:blipFill>
        <a:blip r:embed="rId2"/>
        <a:stretch/>
      </xdr:blipFill>
      <xdr:spPr>
        <a:xfrm>
          <a:off x="445680" y="0"/>
          <a:ext cx="1006200" cy="758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57240</xdr:colOff>
      <xdr:row>0</xdr:row>
      <xdr:rowOff>0</xdr:rowOff>
    </xdr:from>
    <xdr:to>
      <xdr:col>2</xdr:col>
      <xdr:colOff>1063440</xdr:colOff>
      <xdr:row>3</xdr:row>
      <xdr:rowOff>53640</xdr:rowOff>
    </xdr:to>
    <xdr:pic>
      <xdr:nvPicPr>
        <xdr:cNvPr id="12" name="image4.jpg" descr=""/>
        <xdr:cNvPicPr/>
      </xdr:nvPicPr>
      <xdr:blipFill>
        <a:blip r:embed="rId1"/>
        <a:stretch/>
      </xdr:blipFill>
      <xdr:spPr>
        <a:xfrm>
          <a:off x="502920" y="0"/>
          <a:ext cx="1006200" cy="929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95400</xdr:colOff>
      <xdr:row>0</xdr:row>
      <xdr:rowOff>123840</xdr:rowOff>
    </xdr:from>
    <xdr:to>
      <xdr:col>2</xdr:col>
      <xdr:colOff>233280</xdr:colOff>
      <xdr:row>2</xdr:row>
      <xdr:rowOff>148680</xdr:rowOff>
    </xdr:to>
    <xdr:pic>
      <xdr:nvPicPr>
        <xdr:cNvPr id="13" name="image3.png" descr=""/>
        <xdr:cNvPicPr/>
      </xdr:nvPicPr>
      <xdr:blipFill>
        <a:blip r:embed="rId1"/>
        <a:stretch/>
      </xdr:blipFill>
      <xdr:spPr>
        <a:xfrm>
          <a:off x="351720" y="123840"/>
          <a:ext cx="506160" cy="462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ndresdelmedicobravo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pauanto.com/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pauanto.com/" TargetMode="External"/><Relationship Id="rId2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pauanto.com/" TargetMode="External"/><Relationship Id="rId2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idealista.com/inmueble/107667305/" TargetMode="External"/><Relationship Id="rId2" Type="http://schemas.openxmlformats.org/officeDocument/2006/relationships/hyperlink" Target="https://www.idealista.com/inmueble/104566192/" TargetMode="External"/><Relationship Id="rId3" Type="http://schemas.openxmlformats.org/officeDocument/2006/relationships/hyperlink" Target="https://www.idealista.com/inmueble/106923946/" TargetMode="External"/><Relationship Id="rId4" Type="http://schemas.openxmlformats.org/officeDocument/2006/relationships/hyperlink" Target="https://www.idealista.com/inmueble/94700933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www.pauanto.com/" TargetMode="External"/><Relationship Id="rId2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pauanto.com/" TargetMode="External"/><Relationship Id="rId2" Type="http://schemas.openxmlformats.org/officeDocument/2006/relationships/drawing" Target="../drawings/drawing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www.pauanto.com/" TargetMode="External"/><Relationship Id="rId2" Type="http://schemas.openxmlformats.org/officeDocument/2006/relationships/drawing" Target="../drawings/drawing6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pauanto.com/" TargetMode="External"/><Relationship Id="rId2" Type="http://schemas.openxmlformats.org/officeDocument/2006/relationships/drawing" Target="../drawings/drawing7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1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www.pauanto.com/" TargetMode="External"/><Relationship Id="rId2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Z1001"/>
  <sheetViews>
    <sheetView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4" topLeftCell="A5" activePane="bottomLeft" state="frozen"/>
      <selection pane="topLeft" activeCell="C1" activeCellId="0" sqref="C1"/>
      <selection pane="bottomLeft" activeCell="A3" activeCellId="0" sqref="A3"/>
    </sheetView>
  </sheetViews>
  <sheetFormatPr defaultColWidth="14.640625" defaultRowHeight="14.4" zeroHeight="false" outlineLevelRow="0" outlineLevelCol="0"/>
  <cols>
    <col collapsed="false" customWidth="true" hidden="false" outlineLevel="0" max="2" min="2" style="0" width="33.44"/>
    <col collapsed="false" customWidth="true" hidden="false" outlineLevel="0" max="3" min="3" style="0" width="47.22"/>
    <col collapsed="false" customWidth="true" hidden="false" outlineLevel="0" max="4" min="4" style="0" width="13.89"/>
    <col collapsed="false" customWidth="true" hidden="false" outlineLevel="0" max="5" min="5" style="0" width="41.11"/>
    <col collapsed="false" customWidth="true" hidden="false" outlineLevel="0" max="6" min="6" style="0" width="51.11"/>
    <col collapsed="false" customWidth="true" hidden="false" outlineLevel="0" max="7" min="7" style="0" width="9.13"/>
    <col collapsed="false" customWidth="true" hidden="false" outlineLevel="0" max="23" min="8" style="0" width="12.1"/>
  </cols>
  <sheetData>
    <row r="1" customFormat="false" ht="13.5" hidden="false" customHeight="true" outlineLevel="0" collapsed="false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33.6" hidden="false" customHeight="false" outlineLevel="0" collapsed="false">
      <c r="A2" s="1"/>
      <c r="B2" s="2"/>
      <c r="C2" s="4" t="s">
        <v>0</v>
      </c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3.5" hidden="false" customHeight="true" outlineLevel="0" collapsed="false">
      <c r="A3" s="5"/>
      <c r="B3" s="2"/>
      <c r="C3" s="2"/>
      <c r="D3" s="2"/>
      <c r="E3" s="2"/>
      <c r="F3" s="6" t="s">
        <v>1</v>
      </c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4.5" hidden="false" customHeight="true" outlineLevel="0" collapsed="false">
      <c r="A4" s="1"/>
      <c r="B4" s="1"/>
      <c r="C4" s="1"/>
      <c r="D4" s="1"/>
      <c r="E4" s="1"/>
      <c r="F4" s="7"/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3.5" hidden="false" customHeight="true" outlineLevel="0" collapsed="false">
      <c r="A5" s="8"/>
      <c r="B5" s="8"/>
      <c r="C5" s="8"/>
      <c r="D5" s="8"/>
      <c r="E5" s="8"/>
      <c r="F5" s="8"/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21" hidden="false" customHeight="false" outlineLevel="0" collapsed="false">
      <c r="A6" s="8"/>
      <c r="B6" s="9" t="s">
        <v>2</v>
      </c>
      <c r="C6" s="10"/>
      <c r="D6" s="10"/>
      <c r="E6" s="9" t="s">
        <v>3</v>
      </c>
      <c r="F6" s="10"/>
      <c r="G6" s="1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1"/>
      <c r="Y6" s="11"/>
      <c r="Z6" s="11"/>
    </row>
    <row r="7" customFormat="false" ht="13.5" hidden="false" customHeight="true" outlineLevel="0" collapsed="false">
      <c r="A7" s="8"/>
      <c r="B7" s="10"/>
      <c r="C7" s="10"/>
      <c r="D7" s="10"/>
      <c r="E7" s="10"/>
      <c r="F7" s="10"/>
      <c r="G7" s="1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1"/>
      <c r="Y7" s="11"/>
      <c r="Z7" s="11"/>
    </row>
    <row r="8" customFormat="false" ht="21.75" hidden="false" customHeight="true" outlineLevel="0" collapsed="false">
      <c r="A8" s="8"/>
      <c r="B8" s="8" t="s">
        <v>4</v>
      </c>
      <c r="C8" s="12" t="s">
        <v>5</v>
      </c>
      <c r="D8" s="10"/>
      <c r="E8" s="8" t="s">
        <v>6</v>
      </c>
      <c r="F8" s="13" t="s">
        <v>7</v>
      </c>
      <c r="G8" s="1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1"/>
      <c r="Y8" s="11"/>
      <c r="Z8" s="11"/>
    </row>
    <row r="9" customFormat="false" ht="21.75" hidden="false" customHeight="true" outlineLevel="0" collapsed="false">
      <c r="A9" s="8"/>
      <c r="B9" s="8" t="s">
        <v>8</v>
      </c>
      <c r="C9" s="14" t="s">
        <v>9</v>
      </c>
      <c r="D9" s="10"/>
      <c r="E9" s="8" t="s">
        <v>10</v>
      </c>
      <c r="F9" s="13" t="s">
        <v>11</v>
      </c>
      <c r="G9" s="1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1"/>
      <c r="Y9" s="11"/>
      <c r="Z9" s="11"/>
    </row>
    <row r="10" customFormat="false" ht="21.75" hidden="false" customHeight="true" outlineLevel="0" collapsed="false">
      <c r="A10" s="8"/>
      <c r="B10" s="8" t="s">
        <v>12</v>
      </c>
      <c r="C10" s="12" t="n">
        <v>2025</v>
      </c>
      <c r="D10" s="10"/>
      <c r="E10" s="8" t="s">
        <v>13</v>
      </c>
      <c r="F10" s="13" t="s">
        <v>14</v>
      </c>
      <c r="G10" s="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  <c r="Y10" s="11"/>
      <c r="Z10" s="11"/>
    </row>
    <row r="11" customFormat="false" ht="21.75" hidden="false" customHeight="true" outlineLevel="0" collapsed="false">
      <c r="A11" s="8"/>
      <c r="B11" s="8" t="s">
        <v>15</v>
      </c>
      <c r="C11" s="12" t="n">
        <v>269</v>
      </c>
      <c r="D11" s="10"/>
      <c r="E11" s="8" t="s">
        <v>16</v>
      </c>
      <c r="F11" s="13" t="s">
        <v>17</v>
      </c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1"/>
      <c r="Y11" s="11"/>
      <c r="Z11" s="11"/>
    </row>
    <row r="12" customFormat="false" ht="21.75" hidden="false" customHeight="true" outlineLevel="0" collapsed="false">
      <c r="A12" s="8"/>
      <c r="B12" s="8" t="s">
        <v>18</v>
      </c>
      <c r="C12" s="12" t="s">
        <v>19</v>
      </c>
      <c r="D12" s="10"/>
      <c r="E12" s="8" t="s">
        <v>20</v>
      </c>
      <c r="F12" s="13" t="s">
        <v>21</v>
      </c>
      <c r="G12" s="1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1"/>
      <c r="Y12" s="11"/>
      <c r="Z12" s="11"/>
    </row>
    <row r="13" customFormat="false" ht="21.75" hidden="false" customHeight="true" outlineLevel="0" collapsed="false">
      <c r="A13" s="8"/>
      <c r="B13" s="8" t="s">
        <v>22</v>
      </c>
      <c r="C13" s="12" t="s">
        <v>23</v>
      </c>
      <c r="D13" s="10"/>
      <c r="E13" s="8"/>
      <c r="F13" s="10"/>
      <c r="G13" s="1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1"/>
      <c r="Y13" s="11"/>
      <c r="Z13" s="11"/>
    </row>
    <row r="14" customFormat="false" ht="21.75" hidden="false" customHeight="true" outlineLevel="0" collapsed="false">
      <c r="A14" s="8"/>
      <c r="B14" s="8" t="s">
        <v>24</v>
      </c>
      <c r="C14" s="12" t="s">
        <v>25</v>
      </c>
      <c r="D14" s="10"/>
      <c r="E14" s="9" t="s">
        <v>26</v>
      </c>
      <c r="F14" s="10"/>
      <c r="G14" s="10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1"/>
      <c r="Y14" s="11"/>
      <c r="Z14" s="11"/>
    </row>
    <row r="15" customFormat="false" ht="21.75" hidden="false" customHeight="true" outlineLevel="0" collapsed="false">
      <c r="A15" s="8"/>
      <c r="B15" s="8" t="s">
        <v>27</v>
      </c>
      <c r="C15" s="12" t="s">
        <v>28</v>
      </c>
      <c r="D15" s="10"/>
      <c r="E15" s="10"/>
      <c r="F15" s="10"/>
      <c r="G15" s="1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1"/>
      <c r="Y15" s="11"/>
      <c r="Z15" s="11"/>
    </row>
    <row r="16" customFormat="false" ht="21.75" hidden="false" customHeight="true" outlineLevel="0" collapsed="false">
      <c r="A16" s="8"/>
      <c r="B16" s="8" t="s">
        <v>29</v>
      </c>
      <c r="C16" s="12" t="n">
        <v>12</v>
      </c>
      <c r="D16" s="10"/>
      <c r="E16" s="8" t="s">
        <v>30</v>
      </c>
      <c r="F16" s="13" t="s">
        <v>31</v>
      </c>
      <c r="G16" s="1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1"/>
      <c r="Y16" s="11"/>
      <c r="Z16" s="11"/>
    </row>
    <row r="17" customFormat="false" ht="21.75" hidden="false" customHeight="true" outlineLevel="0" collapsed="false">
      <c r="A17" s="8"/>
      <c r="B17" s="8" t="s">
        <v>32</v>
      </c>
      <c r="C17" s="12" t="n">
        <v>10</v>
      </c>
      <c r="D17" s="10"/>
      <c r="E17" s="8" t="s">
        <v>33</v>
      </c>
      <c r="F17" s="13" t="s">
        <v>11</v>
      </c>
      <c r="G17" s="1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1"/>
      <c r="Y17" s="11"/>
      <c r="Z17" s="11"/>
    </row>
    <row r="18" customFormat="false" ht="21.75" hidden="false" customHeight="true" outlineLevel="0" collapsed="false">
      <c r="A18" s="8"/>
      <c r="B18" s="8" t="s">
        <v>34</v>
      </c>
      <c r="C18" s="12" t="n">
        <v>2</v>
      </c>
      <c r="D18" s="10"/>
      <c r="E18" s="8" t="s">
        <v>35</v>
      </c>
      <c r="F18" s="13"/>
      <c r="G18" s="1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1"/>
      <c r="Y18" s="11"/>
      <c r="Z18" s="11"/>
    </row>
    <row r="19" customFormat="false" ht="21.75" hidden="false" customHeight="true" outlineLevel="0" collapsed="false">
      <c r="A19" s="8"/>
      <c r="B19" s="8" t="s">
        <v>36</v>
      </c>
      <c r="C19" s="12" t="n">
        <v>6</v>
      </c>
      <c r="D19" s="10"/>
      <c r="E19" s="8" t="s">
        <v>37</v>
      </c>
      <c r="F19" s="13" t="s">
        <v>38</v>
      </c>
      <c r="G19" s="1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1"/>
      <c r="Y19" s="11"/>
      <c r="Z19" s="11"/>
    </row>
    <row r="20" customFormat="false" ht="21.75" hidden="false" customHeight="true" outlineLevel="0" collapsed="false">
      <c r="A20" s="8"/>
      <c r="B20" s="8" t="s">
        <v>39</v>
      </c>
      <c r="C20" s="12" t="s">
        <v>40</v>
      </c>
      <c r="D20" s="10"/>
      <c r="E20" s="8" t="s">
        <v>41</v>
      </c>
      <c r="F20" s="13" t="s">
        <v>42</v>
      </c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1"/>
      <c r="Y20" s="11"/>
      <c r="Z20" s="11"/>
    </row>
    <row r="21" customFormat="false" ht="35.25" hidden="false" customHeight="true" outlineLevel="0" collapsed="false">
      <c r="A21" s="8"/>
      <c r="B21" s="8"/>
      <c r="C21" s="12"/>
      <c r="D21" s="10"/>
      <c r="E21" s="8"/>
      <c r="F21" s="13"/>
      <c r="G21" s="1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1"/>
      <c r="Y21" s="11"/>
      <c r="Z21" s="11"/>
    </row>
    <row r="22" customFormat="false" ht="21.75" hidden="false" customHeight="true" outlineLevel="0" collapsed="false">
      <c r="A22" s="8"/>
      <c r="B22" s="8" t="s">
        <v>43</v>
      </c>
      <c r="C22" s="15" t="s">
        <v>44</v>
      </c>
      <c r="D22" s="10"/>
      <c r="E22" s="8"/>
      <c r="F22" s="13"/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1"/>
      <c r="Y22" s="11"/>
      <c r="Z22" s="11"/>
    </row>
    <row r="23" customFormat="false" ht="138" hidden="false" customHeight="true" outlineLevel="0" collapsed="false">
      <c r="A23" s="8"/>
      <c r="B23" s="16" t="s">
        <v>45</v>
      </c>
      <c r="C23" s="17" t="s">
        <v>46</v>
      </c>
      <c r="D23" s="17"/>
      <c r="E23" s="17"/>
      <c r="F23" s="17"/>
      <c r="G23" s="1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1"/>
      <c r="Y23" s="11"/>
      <c r="Z23" s="11"/>
    </row>
    <row r="24" customFormat="false" ht="15.75" hidden="false" customHeight="true" outlineLevel="0" collapsed="false">
      <c r="A24" s="8"/>
      <c r="B24" s="18"/>
      <c r="C24" s="18"/>
      <c r="D24" s="10"/>
      <c r="E24" s="10"/>
      <c r="F24" s="10"/>
      <c r="G24" s="1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1"/>
      <c r="Y24" s="11"/>
      <c r="Z24" s="11"/>
    </row>
    <row r="25" customFormat="false" ht="21.75" hidden="false" customHeight="true" outlineLevel="0" collapsed="false">
      <c r="A25" s="8"/>
      <c r="B25" s="19"/>
      <c r="C25" s="19"/>
      <c r="D25" s="18"/>
      <c r="E25" s="18"/>
      <c r="F25" s="18"/>
      <c r="G25" s="1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customFormat="false" ht="21" hidden="false" customHeight="true" outlineLevel="0" collapsed="false">
      <c r="A26" s="19"/>
      <c r="B26" s="19"/>
      <c r="C26" s="19"/>
      <c r="D26" s="19"/>
      <c r="E26" s="19"/>
      <c r="F26" s="19"/>
      <c r="G26" s="1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customFormat="false" ht="21" hidden="false" customHeight="true" outlineLevel="0" collapsed="false">
      <c r="A27" s="19"/>
      <c r="B27" s="19"/>
      <c r="C27" s="19"/>
      <c r="D27" s="19"/>
      <c r="E27" s="19"/>
      <c r="F27" s="19"/>
      <c r="G27" s="1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customFormat="false" ht="21" hidden="false" customHeight="true" outlineLevel="0" collapsed="false">
      <c r="A28" s="19"/>
      <c r="B28" s="19"/>
      <c r="C28" s="19"/>
      <c r="D28" s="19"/>
      <c r="E28" s="19"/>
      <c r="F28" s="19"/>
      <c r="G28" s="1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customFormat="false" ht="21" hidden="false" customHeight="true" outlineLevel="0" collapsed="false">
      <c r="A29" s="19"/>
      <c r="B29" s="19"/>
      <c r="C29" s="19"/>
      <c r="D29" s="19"/>
      <c r="E29" s="19"/>
      <c r="F29" s="19"/>
      <c r="G29" s="1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customFormat="false" ht="21" hidden="false" customHeight="true" outlineLevel="0" collapsed="false">
      <c r="A30" s="19"/>
      <c r="B30" s="19"/>
      <c r="C30" s="19"/>
      <c r="D30" s="19"/>
      <c r="E30" s="19"/>
      <c r="F30" s="19"/>
      <c r="G30" s="1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customFormat="false" ht="21" hidden="false" customHeight="true" outlineLevel="0" collapsed="false">
      <c r="A31" s="19"/>
      <c r="B31" s="19"/>
      <c r="C31" s="19"/>
      <c r="D31" s="19"/>
      <c r="E31" s="19"/>
      <c r="F31" s="19"/>
      <c r="G31" s="1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customFormat="false" ht="21" hidden="false" customHeight="true" outlineLevel="0" collapsed="false">
      <c r="A32" s="19"/>
      <c r="B32" s="19"/>
      <c r="C32" s="19"/>
      <c r="D32" s="19"/>
      <c r="E32" s="19"/>
      <c r="F32" s="19"/>
      <c r="G32" s="1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customFormat="false" ht="21" hidden="false" customHeight="true" outlineLevel="0" collapsed="false">
      <c r="A33" s="19"/>
      <c r="B33" s="19"/>
      <c r="C33" s="19"/>
      <c r="D33" s="19"/>
      <c r="E33" s="19"/>
      <c r="F33" s="19"/>
      <c r="G33" s="1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customFormat="false" ht="21" hidden="false" customHeight="true" outlineLevel="0" collapsed="false">
      <c r="A34" s="19"/>
      <c r="B34" s="19"/>
      <c r="C34" s="19"/>
      <c r="D34" s="19"/>
      <c r="E34" s="19"/>
      <c r="F34" s="19"/>
      <c r="G34" s="1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customFormat="false" ht="21" hidden="false" customHeight="true" outlineLevel="0" collapsed="false">
      <c r="A35" s="19"/>
      <c r="B35" s="19"/>
      <c r="C35" s="19"/>
      <c r="D35" s="19"/>
      <c r="E35" s="19"/>
      <c r="F35" s="19"/>
      <c r="G35" s="1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21" hidden="false" customHeight="true" outlineLevel="0" collapsed="false">
      <c r="A36" s="19"/>
      <c r="B36" s="19"/>
      <c r="C36" s="19"/>
      <c r="D36" s="19"/>
      <c r="E36" s="19"/>
      <c r="F36" s="19"/>
      <c r="G36" s="1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15.75" hidden="false" customHeight="true" outlineLevel="0" collapsed="false">
      <c r="A37" s="19"/>
      <c r="B37" s="19"/>
      <c r="C37" s="19"/>
      <c r="D37" s="19"/>
      <c r="E37" s="19"/>
      <c r="F37" s="19"/>
      <c r="G37" s="1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customFormat="false" ht="15.75" hidden="true" customHeight="true" outlineLevel="0" collapsed="false">
      <c r="A38" s="19"/>
      <c r="B38" s="19"/>
      <c r="C38" s="19"/>
      <c r="D38" s="19"/>
      <c r="E38" s="19"/>
      <c r="F38" s="19"/>
      <c r="G38" s="1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customFormat="false" ht="15.75" hidden="true" customHeight="true" outlineLevel="0" collapsed="false">
      <c r="A39" s="19"/>
      <c r="B39" s="19"/>
      <c r="C39" s="19"/>
      <c r="D39" s="19"/>
      <c r="E39" s="19"/>
      <c r="F39" s="19"/>
      <c r="G39" s="1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customFormat="false" ht="15.75" hidden="true" customHeight="true" outlineLevel="0" collapsed="false">
      <c r="A40" s="19"/>
      <c r="B40" s="19"/>
      <c r="C40" s="19"/>
      <c r="D40" s="19"/>
      <c r="E40" s="19"/>
      <c r="F40" s="19"/>
      <c r="G40" s="1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customFormat="false" ht="15.75" hidden="true" customHeight="true" outlineLevel="0" collapsed="false">
      <c r="A41" s="19"/>
      <c r="B41" s="19"/>
      <c r="C41" s="19"/>
      <c r="D41" s="19"/>
      <c r="E41" s="19"/>
      <c r="F41" s="19"/>
      <c r="G41" s="1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customFormat="false" ht="15.75" hidden="true" customHeight="true" outlineLevel="0" collapsed="false">
      <c r="A42" s="19"/>
      <c r="B42" s="19"/>
      <c r="C42" s="19"/>
      <c r="D42" s="19"/>
      <c r="E42" s="19"/>
      <c r="F42" s="19"/>
      <c r="G42" s="1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customFormat="false" ht="15.75" hidden="true" customHeight="true" outlineLevel="0" collapsed="false">
      <c r="A43" s="19"/>
      <c r="B43" s="19"/>
      <c r="C43" s="19"/>
      <c r="D43" s="19"/>
      <c r="E43" s="19"/>
      <c r="F43" s="19"/>
      <c r="G43" s="1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customFormat="false" ht="15.75" hidden="true" customHeight="true" outlineLevel="0" collapsed="false">
      <c r="A44" s="19"/>
      <c r="B44" s="19"/>
      <c r="C44" s="19"/>
      <c r="D44" s="19"/>
      <c r="E44" s="19"/>
      <c r="F44" s="19"/>
      <c r="G44" s="1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customFormat="false" ht="15.75" hidden="true" customHeight="true" outlineLevel="0" collapsed="false">
      <c r="A45" s="19"/>
      <c r="B45" s="19"/>
      <c r="C45" s="19"/>
      <c r="D45" s="19"/>
      <c r="E45" s="19"/>
      <c r="F45" s="19"/>
      <c r="G45" s="1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customFormat="false" ht="15.75" hidden="true" customHeight="true" outlineLevel="0" collapsed="false">
      <c r="A46" s="19"/>
      <c r="B46" s="19"/>
      <c r="C46" s="19"/>
      <c r="D46" s="19"/>
      <c r="E46" s="19"/>
      <c r="F46" s="19"/>
      <c r="G46" s="1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customFormat="false" ht="15.75" hidden="true" customHeight="true" outlineLevel="0" collapsed="false">
      <c r="A47" s="19"/>
      <c r="B47" s="19"/>
      <c r="C47" s="19"/>
      <c r="D47" s="19"/>
      <c r="E47" s="19"/>
      <c r="F47" s="19"/>
      <c r="G47" s="1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customFormat="false" ht="15.75" hidden="true" customHeight="true" outlineLevel="0" collapsed="false">
      <c r="A48" s="19"/>
      <c r="B48" s="19"/>
      <c r="C48" s="19"/>
      <c r="D48" s="19"/>
      <c r="E48" s="19"/>
      <c r="F48" s="19"/>
      <c r="G48" s="1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customFormat="false" ht="15.75" hidden="true" customHeight="true" outlineLevel="0" collapsed="false">
      <c r="A49" s="19"/>
      <c r="B49" s="19"/>
      <c r="C49" s="19"/>
      <c r="D49" s="19"/>
      <c r="E49" s="19"/>
      <c r="F49" s="19"/>
      <c r="G49" s="1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customFormat="false" ht="15.75" hidden="true" customHeight="true" outlineLevel="0" collapsed="false">
      <c r="A50" s="19"/>
      <c r="B50" s="19"/>
      <c r="C50" s="19"/>
      <c r="D50" s="19"/>
      <c r="E50" s="19"/>
      <c r="F50" s="19"/>
      <c r="G50" s="1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customFormat="false" ht="15.75" hidden="true" customHeight="true" outlineLevel="0" collapsed="false">
      <c r="A51" s="19"/>
      <c r="B51" s="19"/>
      <c r="C51" s="19"/>
      <c r="D51" s="19"/>
      <c r="E51" s="19"/>
      <c r="F51" s="19"/>
      <c r="G51" s="1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customFormat="false" ht="15.75" hidden="true" customHeight="true" outlineLevel="0" collapsed="false">
      <c r="A52" s="19"/>
      <c r="B52" s="19"/>
      <c r="C52" s="19"/>
      <c r="D52" s="19"/>
      <c r="E52" s="19"/>
      <c r="F52" s="19"/>
      <c r="G52" s="19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15.75" hidden="true" customHeight="true" outlineLevel="0" collapsed="false">
      <c r="A53" s="19"/>
      <c r="B53" s="19"/>
      <c r="C53" s="19"/>
      <c r="D53" s="19"/>
      <c r="E53" s="19"/>
      <c r="F53" s="19"/>
      <c r="G53" s="19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customFormat="false" ht="15.75" hidden="true" customHeight="true" outlineLevel="0" collapsed="false">
      <c r="A54" s="19"/>
      <c r="B54" s="19"/>
      <c r="C54" s="19"/>
      <c r="D54" s="19"/>
      <c r="E54" s="19"/>
      <c r="F54" s="19"/>
      <c r="G54" s="19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customFormat="false" ht="15.75" hidden="true" customHeight="true" outlineLevel="0" collapsed="false">
      <c r="A55" s="19"/>
      <c r="B55" s="19"/>
      <c r="C55" s="19"/>
      <c r="D55" s="19"/>
      <c r="E55" s="19"/>
      <c r="F55" s="19"/>
      <c r="G55" s="19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customFormat="false" ht="15.75" hidden="true" customHeight="true" outlineLevel="0" collapsed="false">
      <c r="A56" s="19"/>
      <c r="B56" s="19"/>
      <c r="C56" s="19"/>
      <c r="D56" s="19"/>
      <c r="E56" s="19"/>
      <c r="F56" s="19"/>
      <c r="G56" s="19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customFormat="false" ht="15.75" hidden="true" customHeight="true" outlineLevel="0" collapsed="false">
      <c r="A57" s="19"/>
      <c r="B57" s="19"/>
      <c r="C57" s="19"/>
      <c r="D57" s="19"/>
      <c r="E57" s="19"/>
      <c r="F57" s="19"/>
      <c r="G57" s="19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customFormat="false" ht="15.75" hidden="true" customHeight="true" outlineLevel="0" collapsed="false">
      <c r="A58" s="19"/>
      <c r="B58" s="19"/>
      <c r="C58" s="19"/>
      <c r="D58" s="19"/>
      <c r="E58" s="19"/>
      <c r="F58" s="19"/>
      <c r="G58" s="19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customFormat="false" ht="15.75" hidden="true" customHeight="true" outlineLevel="0" collapsed="false">
      <c r="A59" s="19"/>
      <c r="B59" s="19"/>
      <c r="C59" s="19"/>
      <c r="D59" s="19"/>
      <c r="E59" s="19"/>
      <c r="F59" s="19"/>
      <c r="G59" s="19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customFormat="false" ht="15.75" hidden="true" customHeight="true" outlineLevel="0" collapsed="false">
      <c r="A60" s="19"/>
      <c r="B60" s="19"/>
      <c r="C60" s="19"/>
      <c r="D60" s="19"/>
      <c r="E60" s="19"/>
      <c r="F60" s="19"/>
      <c r="G60" s="19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customFormat="false" ht="15.75" hidden="true" customHeight="true" outlineLevel="0" collapsed="false">
      <c r="A61" s="19"/>
      <c r="B61" s="19"/>
      <c r="C61" s="19"/>
      <c r="D61" s="19"/>
      <c r="E61" s="19"/>
      <c r="F61" s="19"/>
      <c r="G61" s="19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customFormat="false" ht="15.75" hidden="true" customHeight="true" outlineLevel="0" collapsed="false">
      <c r="A62" s="19"/>
      <c r="B62" s="19"/>
      <c r="C62" s="19"/>
      <c r="D62" s="19"/>
      <c r="E62" s="19"/>
      <c r="F62" s="19"/>
      <c r="G62" s="19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customFormat="false" ht="15.75" hidden="true" customHeight="true" outlineLevel="0" collapsed="false">
      <c r="A63" s="19"/>
      <c r="B63" s="19"/>
      <c r="C63" s="19"/>
      <c r="D63" s="19"/>
      <c r="E63" s="19"/>
      <c r="F63" s="19"/>
      <c r="G63" s="19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customFormat="false" ht="15.75" hidden="true" customHeight="true" outlineLevel="0" collapsed="false">
      <c r="A64" s="19"/>
      <c r="B64" s="19"/>
      <c r="C64" s="19"/>
      <c r="D64" s="19"/>
      <c r="E64" s="19"/>
      <c r="F64" s="19"/>
      <c r="G64" s="19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customFormat="false" ht="15.75" hidden="true" customHeight="true" outlineLevel="0" collapsed="false">
      <c r="A65" s="19"/>
      <c r="B65" s="19"/>
      <c r="C65" s="19"/>
      <c r="D65" s="19"/>
      <c r="E65" s="19"/>
      <c r="F65" s="19"/>
      <c r="G65" s="19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customFormat="false" ht="15.75" hidden="true" customHeight="true" outlineLevel="0" collapsed="false">
      <c r="A66" s="19"/>
      <c r="B66" s="19"/>
      <c r="C66" s="19"/>
      <c r="D66" s="19"/>
      <c r="E66" s="19"/>
      <c r="F66" s="19"/>
      <c r="G66" s="19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customFormat="false" ht="15.75" hidden="true" customHeight="true" outlineLevel="0" collapsed="false">
      <c r="A67" s="19"/>
      <c r="B67" s="19"/>
      <c r="C67" s="19"/>
      <c r="D67" s="19"/>
      <c r="E67" s="19"/>
      <c r="F67" s="19"/>
      <c r="G67" s="1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customFormat="false" ht="15.75" hidden="true" customHeight="true" outlineLevel="0" collapsed="false">
      <c r="A68" s="19"/>
      <c r="B68" s="19"/>
      <c r="C68" s="19"/>
      <c r="D68" s="19"/>
      <c r="E68" s="19"/>
      <c r="F68" s="19"/>
      <c r="G68" s="1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5.75" hidden="true" customHeight="true" outlineLevel="0" collapsed="false">
      <c r="A69" s="19"/>
      <c r="B69" s="19"/>
      <c r="C69" s="19"/>
      <c r="D69" s="19"/>
      <c r="E69" s="19"/>
      <c r="F69" s="19"/>
      <c r="G69" s="19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15.75" hidden="true" customHeight="true" outlineLevel="0" collapsed="false">
      <c r="A70" s="19"/>
      <c r="B70" s="19"/>
      <c r="C70" s="19"/>
      <c r="D70" s="19"/>
      <c r="E70" s="19"/>
      <c r="F70" s="19"/>
      <c r="G70" s="1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5.75" hidden="true" customHeight="true" outlineLevel="0" collapsed="false">
      <c r="A71" s="19"/>
      <c r="B71" s="19"/>
      <c r="C71" s="19"/>
      <c r="D71" s="19"/>
      <c r="E71" s="19"/>
      <c r="F71" s="19"/>
      <c r="G71" s="19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5.75" hidden="true" customHeight="true" outlineLevel="0" collapsed="false">
      <c r="A72" s="19"/>
      <c r="B72" s="19"/>
      <c r="C72" s="19"/>
      <c r="D72" s="19"/>
      <c r="E72" s="19"/>
      <c r="F72" s="19"/>
      <c r="G72" s="19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5.75" hidden="true" customHeight="true" outlineLevel="0" collapsed="false">
      <c r="A73" s="19"/>
      <c r="B73" s="19"/>
      <c r="C73" s="19"/>
      <c r="D73" s="19"/>
      <c r="E73" s="19"/>
      <c r="F73" s="19"/>
      <c r="G73" s="19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5.75" hidden="true" customHeight="true" outlineLevel="0" collapsed="false">
      <c r="A74" s="19"/>
      <c r="B74" s="19"/>
      <c r="C74" s="19"/>
      <c r="D74" s="19"/>
      <c r="E74" s="19"/>
      <c r="F74" s="19"/>
      <c r="G74" s="19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5.75" hidden="true" customHeight="true" outlineLevel="0" collapsed="false">
      <c r="A75" s="19"/>
      <c r="B75" s="19"/>
      <c r="C75" s="19"/>
      <c r="D75" s="19"/>
      <c r="E75" s="19"/>
      <c r="F75" s="19"/>
      <c r="G75" s="19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5.75" hidden="true" customHeight="true" outlineLevel="0" collapsed="false">
      <c r="A76" s="19"/>
      <c r="B76" s="19"/>
      <c r="C76" s="19"/>
      <c r="D76" s="19"/>
      <c r="E76" s="19"/>
      <c r="F76" s="19"/>
      <c r="G76" s="19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5.75" hidden="true" customHeight="true" outlineLevel="0" collapsed="false">
      <c r="A77" s="19"/>
      <c r="B77" s="19"/>
      <c r="C77" s="19"/>
      <c r="D77" s="19"/>
      <c r="E77" s="19"/>
      <c r="F77" s="19"/>
      <c r="G77" s="19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5.75" hidden="true" customHeight="true" outlineLevel="0" collapsed="false">
      <c r="A78" s="19"/>
      <c r="B78" s="19"/>
      <c r="C78" s="19"/>
      <c r="D78" s="19"/>
      <c r="E78" s="19"/>
      <c r="F78" s="19"/>
      <c r="G78" s="19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customFormat="false" ht="15.75" hidden="true" customHeight="true" outlineLevel="0" collapsed="false">
      <c r="A79" s="19"/>
      <c r="B79" s="19"/>
      <c r="C79" s="19"/>
      <c r="D79" s="19"/>
      <c r="E79" s="19"/>
      <c r="F79" s="19"/>
      <c r="G79" s="19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customFormat="false" ht="15.75" hidden="true" customHeight="true" outlineLevel="0" collapsed="false">
      <c r="A80" s="19"/>
      <c r="B80" s="19"/>
      <c r="C80" s="19"/>
      <c r="D80" s="19"/>
      <c r="E80" s="19"/>
      <c r="F80" s="19"/>
      <c r="G80" s="19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customFormat="false" ht="15.75" hidden="true" customHeight="true" outlineLevel="0" collapsed="false">
      <c r="A81" s="19"/>
      <c r="B81" s="19"/>
      <c r="C81" s="19"/>
      <c r="D81" s="19"/>
      <c r="E81" s="19"/>
      <c r="F81" s="19"/>
      <c r="G81" s="19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customFormat="false" ht="15.75" hidden="true" customHeight="true" outlineLevel="0" collapsed="false">
      <c r="A82" s="19"/>
      <c r="B82" s="19"/>
      <c r="C82" s="19"/>
      <c r="D82" s="19"/>
      <c r="E82" s="19"/>
      <c r="F82" s="19"/>
      <c r="G82" s="19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customFormat="false" ht="15.75" hidden="true" customHeight="true" outlineLevel="0" collapsed="false">
      <c r="A83" s="19"/>
      <c r="B83" s="19"/>
      <c r="C83" s="19"/>
      <c r="D83" s="19"/>
      <c r="E83" s="19"/>
      <c r="F83" s="19"/>
      <c r="G83" s="19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customFormat="false" ht="15.75" hidden="true" customHeight="true" outlineLevel="0" collapsed="false">
      <c r="A84" s="19"/>
      <c r="B84" s="19"/>
      <c r="C84" s="19"/>
      <c r="D84" s="19"/>
      <c r="E84" s="19"/>
      <c r="F84" s="19"/>
      <c r="G84" s="19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customFormat="false" ht="15.75" hidden="true" customHeight="true" outlineLevel="0" collapsed="false">
      <c r="A85" s="19"/>
      <c r="B85" s="19"/>
      <c r="C85" s="19"/>
      <c r="D85" s="19"/>
      <c r="E85" s="19"/>
      <c r="F85" s="19"/>
      <c r="G85" s="19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customFormat="false" ht="15.75" hidden="true" customHeight="true" outlineLevel="0" collapsed="false">
      <c r="A86" s="19"/>
      <c r="B86" s="19"/>
      <c r="C86" s="19"/>
      <c r="D86" s="19"/>
      <c r="E86" s="19"/>
      <c r="F86" s="19"/>
      <c r="G86" s="19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customFormat="false" ht="15.75" hidden="true" customHeight="true" outlineLevel="0" collapsed="false">
      <c r="A87" s="19"/>
      <c r="B87" s="19"/>
      <c r="C87" s="19"/>
      <c r="D87" s="19"/>
      <c r="E87" s="19"/>
      <c r="F87" s="19"/>
      <c r="G87" s="19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customFormat="false" ht="15.75" hidden="true" customHeight="true" outlineLevel="0" collapsed="false">
      <c r="A88" s="19"/>
      <c r="B88" s="19"/>
      <c r="C88" s="19"/>
      <c r="D88" s="19"/>
      <c r="E88" s="19"/>
      <c r="F88" s="19"/>
      <c r="G88" s="19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customFormat="false" ht="15.75" hidden="true" customHeight="true" outlineLevel="0" collapsed="false">
      <c r="A89" s="19"/>
      <c r="B89" s="19"/>
      <c r="C89" s="19"/>
      <c r="D89" s="19"/>
      <c r="E89" s="19"/>
      <c r="F89" s="19"/>
      <c r="G89" s="19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customFormat="false" ht="15.75" hidden="true" customHeight="true" outlineLevel="0" collapsed="false">
      <c r="A90" s="19"/>
      <c r="B90" s="19"/>
      <c r="C90" s="19"/>
      <c r="D90" s="19"/>
      <c r="E90" s="19"/>
      <c r="F90" s="19"/>
      <c r="G90" s="19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customFormat="false" ht="15.75" hidden="true" customHeight="true" outlineLevel="0" collapsed="false">
      <c r="A91" s="19"/>
      <c r="B91" s="19"/>
      <c r="C91" s="19"/>
      <c r="D91" s="19"/>
      <c r="E91" s="19"/>
      <c r="F91" s="19"/>
      <c r="G91" s="19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customFormat="false" ht="15.75" hidden="true" customHeight="true" outlineLevel="0" collapsed="false">
      <c r="A92" s="19"/>
      <c r="B92" s="19"/>
      <c r="C92" s="19"/>
      <c r="D92" s="19"/>
      <c r="E92" s="19"/>
      <c r="F92" s="19"/>
      <c r="G92" s="19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customFormat="false" ht="15.75" hidden="true" customHeight="true" outlineLevel="0" collapsed="false">
      <c r="A93" s="19"/>
      <c r="B93" s="19"/>
      <c r="C93" s="19"/>
      <c r="D93" s="19"/>
      <c r="E93" s="19"/>
      <c r="F93" s="19"/>
      <c r="G93" s="19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customFormat="false" ht="15.75" hidden="true" customHeight="true" outlineLevel="0" collapsed="false">
      <c r="A94" s="19"/>
      <c r="B94" s="19"/>
      <c r="C94" s="19"/>
      <c r="D94" s="19"/>
      <c r="E94" s="19"/>
      <c r="F94" s="19"/>
      <c r="G94" s="19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customFormat="false" ht="15.75" hidden="true" customHeight="true" outlineLevel="0" collapsed="false">
      <c r="A95" s="19"/>
      <c r="B95" s="19"/>
      <c r="C95" s="19"/>
      <c r="D95" s="19"/>
      <c r="E95" s="19"/>
      <c r="F95" s="19"/>
      <c r="G95" s="19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customFormat="false" ht="15.75" hidden="true" customHeight="true" outlineLevel="0" collapsed="false">
      <c r="A96" s="19"/>
      <c r="B96" s="19"/>
      <c r="C96" s="19"/>
      <c r="D96" s="19"/>
      <c r="E96" s="19"/>
      <c r="F96" s="19"/>
      <c r="G96" s="19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customFormat="false" ht="15.75" hidden="true" customHeight="true" outlineLevel="0" collapsed="false">
      <c r="A97" s="19"/>
      <c r="B97" s="19"/>
      <c r="C97" s="19"/>
      <c r="D97" s="19"/>
      <c r="E97" s="19"/>
      <c r="F97" s="19"/>
      <c r="G97" s="19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customFormat="false" ht="15.75" hidden="true" customHeight="true" outlineLevel="0" collapsed="false">
      <c r="A98" s="19"/>
      <c r="B98" s="19"/>
      <c r="C98" s="19"/>
      <c r="D98" s="19"/>
      <c r="E98" s="19"/>
      <c r="F98" s="19"/>
      <c r="G98" s="19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customFormat="false" ht="15.75" hidden="true" customHeight="true" outlineLevel="0" collapsed="false">
      <c r="A99" s="19"/>
      <c r="B99" s="19"/>
      <c r="C99" s="19"/>
      <c r="D99" s="19"/>
      <c r="E99" s="19"/>
      <c r="F99" s="19"/>
      <c r="G99" s="19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customFormat="false" ht="15.75" hidden="true" customHeight="true" outlineLevel="0" collapsed="false">
      <c r="A100" s="19"/>
      <c r="B100" s="19"/>
      <c r="C100" s="19"/>
      <c r="D100" s="19"/>
      <c r="E100" s="19"/>
      <c r="F100" s="19"/>
      <c r="G100" s="19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customFormat="false" ht="15.75" hidden="true" customHeight="true" outlineLevel="0" collapsed="false">
      <c r="A101" s="19"/>
      <c r="B101" s="19"/>
      <c r="C101" s="19"/>
      <c r="D101" s="19"/>
      <c r="E101" s="19"/>
      <c r="F101" s="19"/>
      <c r="G101" s="19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customFormat="false" ht="15.75" hidden="true" customHeight="true" outlineLevel="0" collapsed="false">
      <c r="A102" s="19"/>
      <c r="B102" s="19"/>
      <c r="C102" s="19"/>
      <c r="D102" s="19"/>
      <c r="E102" s="19"/>
      <c r="F102" s="19"/>
      <c r="G102" s="19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customFormat="false" ht="15.75" hidden="true" customHeight="true" outlineLevel="0" collapsed="false">
      <c r="A103" s="19"/>
      <c r="B103" s="19"/>
      <c r="C103" s="19"/>
      <c r="D103" s="19"/>
      <c r="E103" s="19"/>
      <c r="F103" s="19"/>
      <c r="G103" s="1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customFormat="false" ht="15.75" hidden="true" customHeight="true" outlineLevel="0" collapsed="false">
      <c r="A104" s="19"/>
      <c r="B104" s="19"/>
      <c r="C104" s="19"/>
      <c r="D104" s="19"/>
      <c r="E104" s="19"/>
      <c r="F104" s="19"/>
      <c r="G104" s="19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customFormat="false" ht="15.75" hidden="true" customHeight="true" outlineLevel="0" collapsed="false">
      <c r="A105" s="19"/>
      <c r="B105" s="19"/>
      <c r="C105" s="19"/>
      <c r="D105" s="19"/>
      <c r="E105" s="19"/>
      <c r="F105" s="19"/>
      <c r="G105" s="19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customFormat="false" ht="15.75" hidden="true" customHeight="true" outlineLevel="0" collapsed="false">
      <c r="A106" s="19"/>
      <c r="B106" s="19"/>
      <c r="C106" s="19"/>
      <c r="D106" s="19"/>
      <c r="E106" s="19"/>
      <c r="F106" s="19"/>
      <c r="G106" s="19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customFormat="false" ht="15.75" hidden="true" customHeight="true" outlineLevel="0" collapsed="false">
      <c r="A107" s="19"/>
      <c r="B107" s="19"/>
      <c r="C107" s="19"/>
      <c r="D107" s="19"/>
      <c r="E107" s="19"/>
      <c r="F107" s="19"/>
      <c r="G107" s="19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customFormat="false" ht="15.75" hidden="true" customHeight="true" outlineLevel="0" collapsed="false">
      <c r="A108" s="19"/>
      <c r="B108" s="19"/>
      <c r="C108" s="19"/>
      <c r="D108" s="19"/>
      <c r="E108" s="19"/>
      <c r="F108" s="19"/>
      <c r="G108" s="1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customFormat="false" ht="15.75" hidden="true" customHeight="true" outlineLevel="0" collapsed="false">
      <c r="A109" s="19"/>
      <c r="B109" s="19"/>
      <c r="C109" s="19"/>
      <c r="D109" s="19"/>
      <c r="E109" s="19"/>
      <c r="F109" s="19"/>
      <c r="G109" s="19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customFormat="false" ht="15.75" hidden="true" customHeight="true" outlineLevel="0" collapsed="false">
      <c r="A110" s="19"/>
      <c r="B110" s="19"/>
      <c r="C110" s="19"/>
      <c r="D110" s="19"/>
      <c r="E110" s="19"/>
      <c r="F110" s="19"/>
      <c r="G110" s="19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customFormat="false" ht="15.75" hidden="true" customHeight="true" outlineLevel="0" collapsed="false">
      <c r="A111" s="19"/>
      <c r="B111" s="19"/>
      <c r="C111" s="19"/>
      <c r="D111" s="19"/>
      <c r="E111" s="19"/>
      <c r="F111" s="19"/>
      <c r="G111" s="19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customFormat="false" ht="15.75" hidden="true" customHeight="true" outlineLevel="0" collapsed="false">
      <c r="A112" s="19"/>
      <c r="B112" s="19"/>
      <c r="C112" s="19"/>
      <c r="D112" s="19"/>
      <c r="E112" s="19"/>
      <c r="F112" s="19"/>
      <c r="G112" s="19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customFormat="false" ht="15.75" hidden="true" customHeight="true" outlineLevel="0" collapsed="false">
      <c r="A113" s="19"/>
      <c r="B113" s="19"/>
      <c r="C113" s="19"/>
      <c r="D113" s="19"/>
      <c r="E113" s="19"/>
      <c r="F113" s="19"/>
      <c r="G113" s="19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customFormat="false" ht="15.75" hidden="true" customHeight="true" outlineLevel="0" collapsed="false">
      <c r="A114" s="19"/>
      <c r="B114" s="19"/>
      <c r="C114" s="19"/>
      <c r="D114" s="19"/>
      <c r="E114" s="19"/>
      <c r="F114" s="19"/>
      <c r="G114" s="19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customFormat="false" ht="15.75" hidden="true" customHeight="true" outlineLevel="0" collapsed="false">
      <c r="A115" s="19"/>
      <c r="B115" s="19"/>
      <c r="C115" s="19"/>
      <c r="D115" s="19"/>
      <c r="E115" s="19"/>
      <c r="F115" s="19"/>
      <c r="G115" s="19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customFormat="false" ht="15.75" hidden="true" customHeight="true" outlineLevel="0" collapsed="false">
      <c r="A116" s="19"/>
      <c r="B116" s="19"/>
      <c r="C116" s="19"/>
      <c r="D116" s="19"/>
      <c r="E116" s="19"/>
      <c r="F116" s="19"/>
      <c r="G116" s="19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customFormat="false" ht="15.75" hidden="true" customHeight="true" outlineLevel="0" collapsed="false">
      <c r="A117" s="19"/>
      <c r="B117" s="19"/>
      <c r="C117" s="19"/>
      <c r="D117" s="19"/>
      <c r="E117" s="19"/>
      <c r="F117" s="19"/>
      <c r="G117" s="19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customFormat="false" ht="15.75" hidden="true" customHeight="true" outlineLevel="0" collapsed="false">
      <c r="A118" s="19"/>
      <c r="B118" s="19"/>
      <c r="C118" s="19"/>
      <c r="D118" s="19"/>
      <c r="E118" s="19"/>
      <c r="F118" s="19"/>
      <c r="G118" s="19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customFormat="false" ht="15.75" hidden="true" customHeight="true" outlineLevel="0" collapsed="false">
      <c r="A119" s="19"/>
      <c r="B119" s="19"/>
      <c r="C119" s="19"/>
      <c r="D119" s="19"/>
      <c r="E119" s="19"/>
      <c r="F119" s="19"/>
      <c r="G119" s="19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customFormat="false" ht="15.75" hidden="true" customHeight="true" outlineLevel="0" collapsed="false">
      <c r="A120" s="19"/>
      <c r="B120" s="19"/>
      <c r="C120" s="19"/>
      <c r="D120" s="19"/>
      <c r="E120" s="19"/>
      <c r="F120" s="19"/>
      <c r="G120" s="19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customFormat="false" ht="15.75" hidden="true" customHeight="true" outlineLevel="0" collapsed="false">
      <c r="A121" s="19"/>
      <c r="B121" s="19"/>
      <c r="C121" s="19"/>
      <c r="D121" s="19"/>
      <c r="E121" s="19"/>
      <c r="F121" s="19"/>
      <c r="G121" s="19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customFormat="false" ht="15.75" hidden="true" customHeight="true" outlineLevel="0" collapsed="false">
      <c r="A122" s="19"/>
      <c r="B122" s="19"/>
      <c r="C122" s="19"/>
      <c r="D122" s="19"/>
      <c r="E122" s="19"/>
      <c r="F122" s="19"/>
      <c r="G122" s="19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customFormat="false" ht="15.75" hidden="true" customHeight="true" outlineLevel="0" collapsed="false">
      <c r="A123" s="19"/>
      <c r="B123" s="19"/>
      <c r="C123" s="19"/>
      <c r="D123" s="19"/>
      <c r="E123" s="19"/>
      <c r="F123" s="19"/>
      <c r="G123" s="19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customFormat="false" ht="15.75" hidden="true" customHeight="true" outlineLevel="0" collapsed="false">
      <c r="A124" s="19"/>
      <c r="B124" s="19"/>
      <c r="C124" s="19"/>
      <c r="D124" s="19"/>
      <c r="E124" s="19"/>
      <c r="F124" s="19"/>
      <c r="G124" s="19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customFormat="false" ht="15.75" hidden="true" customHeight="true" outlineLevel="0" collapsed="false">
      <c r="A125" s="19"/>
      <c r="B125" s="19"/>
      <c r="C125" s="19"/>
      <c r="D125" s="19"/>
      <c r="E125" s="19"/>
      <c r="F125" s="19"/>
      <c r="G125" s="19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customFormat="false" ht="15.75" hidden="true" customHeight="true" outlineLevel="0" collapsed="false">
      <c r="A126" s="19"/>
      <c r="B126" s="19"/>
      <c r="C126" s="19"/>
      <c r="D126" s="19"/>
      <c r="E126" s="19"/>
      <c r="F126" s="19"/>
      <c r="G126" s="19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customFormat="false" ht="15.75" hidden="true" customHeight="true" outlineLevel="0" collapsed="false">
      <c r="A127" s="19"/>
      <c r="B127" s="19"/>
      <c r="C127" s="19"/>
      <c r="D127" s="19"/>
      <c r="E127" s="19"/>
      <c r="F127" s="19"/>
      <c r="G127" s="19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customFormat="false" ht="15.75" hidden="true" customHeight="true" outlineLevel="0" collapsed="false">
      <c r="A128" s="19"/>
      <c r="B128" s="19"/>
      <c r="C128" s="19"/>
      <c r="D128" s="19"/>
      <c r="E128" s="19"/>
      <c r="F128" s="19"/>
      <c r="G128" s="19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customFormat="false" ht="15.75" hidden="true" customHeight="true" outlineLevel="0" collapsed="false">
      <c r="A129" s="19"/>
      <c r="B129" s="19"/>
      <c r="C129" s="19"/>
      <c r="D129" s="19"/>
      <c r="E129" s="19"/>
      <c r="F129" s="19"/>
      <c r="G129" s="19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customFormat="false" ht="15.75" hidden="true" customHeight="true" outlineLevel="0" collapsed="false">
      <c r="A130" s="19"/>
      <c r="B130" s="19"/>
      <c r="C130" s="19"/>
      <c r="D130" s="19"/>
      <c r="E130" s="19"/>
      <c r="F130" s="19"/>
      <c r="G130" s="19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customFormat="false" ht="15.75" hidden="true" customHeight="true" outlineLevel="0" collapsed="false">
      <c r="A131" s="19"/>
      <c r="B131" s="19"/>
      <c r="C131" s="19"/>
      <c r="D131" s="19"/>
      <c r="E131" s="19"/>
      <c r="F131" s="19"/>
      <c r="G131" s="19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customFormat="false" ht="15.75" hidden="true" customHeight="true" outlineLevel="0" collapsed="false">
      <c r="A132" s="19"/>
      <c r="B132" s="19"/>
      <c r="C132" s="19"/>
      <c r="D132" s="19"/>
      <c r="E132" s="19"/>
      <c r="F132" s="19"/>
      <c r="G132" s="19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customFormat="false" ht="15.75" hidden="true" customHeight="true" outlineLevel="0" collapsed="false">
      <c r="A133" s="19"/>
      <c r="B133" s="19"/>
      <c r="C133" s="19"/>
      <c r="D133" s="19"/>
      <c r="E133" s="19"/>
      <c r="F133" s="19"/>
      <c r="G133" s="19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customFormat="false" ht="15.75" hidden="true" customHeight="true" outlineLevel="0" collapsed="false">
      <c r="A134" s="19"/>
      <c r="B134" s="19"/>
      <c r="C134" s="19"/>
      <c r="D134" s="19"/>
      <c r="E134" s="19"/>
      <c r="F134" s="19"/>
      <c r="G134" s="19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customFormat="false" ht="15.75" hidden="true" customHeight="true" outlineLevel="0" collapsed="false">
      <c r="A135" s="19"/>
      <c r="B135" s="19"/>
      <c r="C135" s="19"/>
      <c r="D135" s="19"/>
      <c r="E135" s="19"/>
      <c r="F135" s="19"/>
      <c r="G135" s="19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customFormat="false" ht="15.75" hidden="true" customHeight="true" outlineLevel="0" collapsed="false">
      <c r="A136" s="19"/>
      <c r="B136" s="19"/>
      <c r="C136" s="19"/>
      <c r="D136" s="19"/>
      <c r="E136" s="19"/>
      <c r="F136" s="19"/>
      <c r="G136" s="19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customFormat="false" ht="15.75" hidden="true" customHeight="true" outlineLevel="0" collapsed="false">
      <c r="A137" s="19"/>
      <c r="B137" s="19"/>
      <c r="C137" s="19"/>
      <c r="D137" s="19"/>
      <c r="E137" s="19"/>
      <c r="F137" s="19"/>
      <c r="G137" s="19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customFormat="false" ht="15.75" hidden="true" customHeight="true" outlineLevel="0" collapsed="false">
      <c r="A138" s="19"/>
      <c r="B138" s="19"/>
      <c r="C138" s="19"/>
      <c r="D138" s="19"/>
      <c r="E138" s="19"/>
      <c r="F138" s="19"/>
      <c r="G138" s="19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customFormat="false" ht="15.75" hidden="true" customHeight="true" outlineLevel="0" collapsed="false">
      <c r="A139" s="19"/>
      <c r="B139" s="19"/>
      <c r="C139" s="19"/>
      <c r="D139" s="19"/>
      <c r="E139" s="19"/>
      <c r="F139" s="19"/>
      <c r="G139" s="19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customFormat="false" ht="15.75" hidden="true" customHeight="true" outlineLevel="0" collapsed="false">
      <c r="A140" s="19"/>
      <c r="B140" s="19"/>
      <c r="C140" s="19"/>
      <c r="D140" s="19"/>
      <c r="E140" s="19"/>
      <c r="F140" s="19"/>
      <c r="G140" s="19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customFormat="false" ht="15.75" hidden="true" customHeight="true" outlineLevel="0" collapsed="false">
      <c r="A141" s="19"/>
      <c r="B141" s="19"/>
      <c r="C141" s="19"/>
      <c r="D141" s="19"/>
      <c r="E141" s="19"/>
      <c r="F141" s="19"/>
      <c r="G141" s="19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customFormat="false" ht="15.75" hidden="true" customHeight="true" outlineLevel="0" collapsed="false">
      <c r="A142" s="19"/>
      <c r="B142" s="19"/>
      <c r="C142" s="19"/>
      <c r="D142" s="19"/>
      <c r="E142" s="19"/>
      <c r="F142" s="19"/>
      <c r="G142" s="19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customFormat="false" ht="15.75" hidden="true" customHeight="true" outlineLevel="0" collapsed="false">
      <c r="A143" s="19"/>
      <c r="B143" s="19"/>
      <c r="C143" s="19"/>
      <c r="D143" s="19"/>
      <c r="E143" s="19"/>
      <c r="F143" s="19"/>
      <c r="G143" s="19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customFormat="false" ht="15.75" hidden="true" customHeight="true" outlineLevel="0" collapsed="false">
      <c r="A144" s="19"/>
      <c r="B144" s="19"/>
      <c r="C144" s="19"/>
      <c r="D144" s="19"/>
      <c r="E144" s="19"/>
      <c r="F144" s="19"/>
      <c r="G144" s="19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customFormat="false" ht="15.75" hidden="true" customHeight="true" outlineLevel="0" collapsed="false">
      <c r="A145" s="19"/>
      <c r="B145" s="19"/>
      <c r="C145" s="19"/>
      <c r="D145" s="19"/>
      <c r="E145" s="19"/>
      <c r="F145" s="19"/>
      <c r="G145" s="19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customFormat="false" ht="15.75" hidden="true" customHeight="true" outlineLevel="0" collapsed="false">
      <c r="A146" s="19"/>
      <c r="B146" s="19"/>
      <c r="C146" s="19"/>
      <c r="D146" s="19"/>
      <c r="E146" s="19"/>
      <c r="F146" s="19"/>
      <c r="G146" s="19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customFormat="false" ht="15.75" hidden="true" customHeight="true" outlineLevel="0" collapsed="false">
      <c r="A147" s="19"/>
      <c r="B147" s="19"/>
      <c r="C147" s="19"/>
      <c r="D147" s="19"/>
      <c r="E147" s="19"/>
      <c r="F147" s="19"/>
      <c r="G147" s="19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customFormat="false" ht="15.75" hidden="true" customHeight="true" outlineLevel="0" collapsed="false">
      <c r="A148" s="19"/>
      <c r="B148" s="19"/>
      <c r="C148" s="19"/>
      <c r="D148" s="19"/>
      <c r="E148" s="19"/>
      <c r="F148" s="19"/>
      <c r="G148" s="19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customFormat="false" ht="15.75" hidden="true" customHeight="true" outlineLevel="0" collapsed="false">
      <c r="A149" s="19"/>
      <c r="B149" s="19"/>
      <c r="C149" s="19"/>
      <c r="D149" s="19"/>
      <c r="E149" s="19"/>
      <c r="F149" s="19"/>
      <c r="G149" s="19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customFormat="false" ht="15.75" hidden="true" customHeight="true" outlineLevel="0" collapsed="false">
      <c r="A150" s="19"/>
      <c r="B150" s="19"/>
      <c r="C150" s="19"/>
      <c r="D150" s="19"/>
      <c r="E150" s="19"/>
      <c r="F150" s="19"/>
      <c r="G150" s="19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customFormat="false" ht="15.75" hidden="true" customHeight="true" outlineLevel="0" collapsed="false">
      <c r="A151" s="19"/>
      <c r="B151" s="19"/>
      <c r="C151" s="19"/>
      <c r="D151" s="19"/>
      <c r="E151" s="19"/>
      <c r="F151" s="19"/>
      <c r="G151" s="19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customFormat="false" ht="15.75" hidden="true" customHeight="true" outlineLevel="0" collapsed="false">
      <c r="A152" s="19"/>
      <c r="B152" s="19"/>
      <c r="C152" s="19"/>
      <c r="D152" s="19"/>
      <c r="E152" s="19"/>
      <c r="F152" s="19"/>
      <c r="G152" s="19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customFormat="false" ht="15.75" hidden="true" customHeight="true" outlineLevel="0" collapsed="false">
      <c r="A153" s="19"/>
      <c r="B153" s="19"/>
      <c r="C153" s="19"/>
      <c r="D153" s="19"/>
      <c r="E153" s="19"/>
      <c r="F153" s="19"/>
      <c r="G153" s="19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customFormat="false" ht="15.75" hidden="true" customHeight="true" outlineLevel="0" collapsed="false">
      <c r="A154" s="19"/>
      <c r="B154" s="19"/>
      <c r="C154" s="19"/>
      <c r="D154" s="19"/>
      <c r="E154" s="19"/>
      <c r="F154" s="19"/>
      <c r="G154" s="19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customFormat="false" ht="15.75" hidden="true" customHeight="true" outlineLevel="0" collapsed="false">
      <c r="A155" s="19"/>
      <c r="B155" s="19"/>
      <c r="C155" s="19"/>
      <c r="D155" s="19"/>
      <c r="E155" s="19"/>
      <c r="F155" s="19"/>
      <c r="G155" s="19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customFormat="false" ht="15.75" hidden="true" customHeight="true" outlineLevel="0" collapsed="false">
      <c r="A156" s="19"/>
      <c r="B156" s="19"/>
      <c r="C156" s="19"/>
      <c r="D156" s="19"/>
      <c r="E156" s="19"/>
      <c r="F156" s="19"/>
      <c r="G156" s="19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customFormat="false" ht="15.75" hidden="true" customHeight="true" outlineLevel="0" collapsed="false">
      <c r="A157" s="19"/>
      <c r="B157" s="19"/>
      <c r="C157" s="19"/>
      <c r="D157" s="19"/>
      <c r="E157" s="19"/>
      <c r="F157" s="19"/>
      <c r="G157" s="19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customFormat="false" ht="15.75" hidden="true" customHeight="true" outlineLevel="0" collapsed="false">
      <c r="A158" s="19"/>
      <c r="B158" s="19"/>
      <c r="C158" s="19"/>
      <c r="D158" s="19"/>
      <c r="E158" s="19"/>
      <c r="F158" s="19"/>
      <c r="G158" s="19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customFormat="false" ht="15.75" hidden="true" customHeight="true" outlineLevel="0" collapsed="false">
      <c r="A159" s="19"/>
      <c r="B159" s="19"/>
      <c r="C159" s="19"/>
      <c r="D159" s="19"/>
      <c r="E159" s="19"/>
      <c r="F159" s="19"/>
      <c r="G159" s="19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customFormat="false" ht="15.75" hidden="true" customHeight="true" outlineLevel="0" collapsed="false">
      <c r="A160" s="19"/>
      <c r="B160" s="19"/>
      <c r="C160" s="19"/>
      <c r="D160" s="19"/>
      <c r="E160" s="19"/>
      <c r="F160" s="19"/>
      <c r="G160" s="19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customFormat="false" ht="15.75" hidden="true" customHeight="true" outlineLevel="0" collapsed="false">
      <c r="A161" s="19"/>
      <c r="B161" s="19"/>
      <c r="C161" s="19"/>
      <c r="D161" s="19"/>
      <c r="E161" s="19"/>
      <c r="F161" s="19"/>
      <c r="G161" s="19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customFormat="false" ht="15.75" hidden="true" customHeight="true" outlineLevel="0" collapsed="false">
      <c r="A162" s="19"/>
      <c r="B162" s="19"/>
      <c r="C162" s="19"/>
      <c r="D162" s="19"/>
      <c r="E162" s="19"/>
      <c r="F162" s="19"/>
      <c r="G162" s="19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customFormat="false" ht="15.75" hidden="true" customHeight="true" outlineLevel="0" collapsed="false">
      <c r="A163" s="19"/>
      <c r="B163" s="19"/>
      <c r="C163" s="19"/>
      <c r="D163" s="19"/>
      <c r="E163" s="19"/>
      <c r="F163" s="19"/>
      <c r="G163" s="19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customFormat="false" ht="15.75" hidden="true" customHeight="true" outlineLevel="0" collapsed="false">
      <c r="A164" s="19"/>
      <c r="B164" s="19"/>
      <c r="C164" s="19"/>
      <c r="D164" s="19"/>
      <c r="E164" s="19"/>
      <c r="F164" s="19"/>
      <c r="G164" s="19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customFormat="false" ht="15.75" hidden="true" customHeight="true" outlineLevel="0" collapsed="false">
      <c r="A165" s="19"/>
      <c r="B165" s="19"/>
      <c r="C165" s="19"/>
      <c r="D165" s="19"/>
      <c r="E165" s="19"/>
      <c r="F165" s="19"/>
      <c r="G165" s="19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customFormat="false" ht="15.75" hidden="true" customHeight="true" outlineLevel="0" collapsed="false">
      <c r="A166" s="19"/>
      <c r="B166" s="19"/>
      <c r="C166" s="19"/>
      <c r="D166" s="19"/>
      <c r="E166" s="19"/>
      <c r="F166" s="19"/>
      <c r="G166" s="19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customFormat="false" ht="15.75" hidden="true" customHeight="true" outlineLevel="0" collapsed="false">
      <c r="A167" s="19"/>
      <c r="B167" s="19"/>
      <c r="C167" s="19"/>
      <c r="D167" s="19"/>
      <c r="E167" s="19"/>
      <c r="F167" s="19"/>
      <c r="G167" s="19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customFormat="false" ht="15.75" hidden="true" customHeight="true" outlineLevel="0" collapsed="false">
      <c r="A168" s="19"/>
      <c r="B168" s="19"/>
      <c r="C168" s="19"/>
      <c r="D168" s="19"/>
      <c r="E168" s="19"/>
      <c r="F168" s="19"/>
      <c r="G168" s="19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customFormat="false" ht="15.75" hidden="true" customHeight="true" outlineLevel="0" collapsed="false">
      <c r="A169" s="19"/>
      <c r="B169" s="19"/>
      <c r="C169" s="19"/>
      <c r="D169" s="19"/>
      <c r="E169" s="19"/>
      <c r="F169" s="19"/>
      <c r="G169" s="19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customFormat="false" ht="15.75" hidden="true" customHeight="true" outlineLevel="0" collapsed="false">
      <c r="A170" s="19"/>
      <c r="B170" s="19"/>
      <c r="C170" s="19"/>
      <c r="D170" s="19"/>
      <c r="E170" s="19"/>
      <c r="F170" s="19"/>
      <c r="G170" s="19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customFormat="false" ht="15.75" hidden="true" customHeight="true" outlineLevel="0" collapsed="false">
      <c r="A171" s="19"/>
      <c r="B171" s="19"/>
      <c r="C171" s="19"/>
      <c r="D171" s="19"/>
      <c r="E171" s="19"/>
      <c r="F171" s="19"/>
      <c r="G171" s="19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customFormat="false" ht="15.75" hidden="true" customHeight="true" outlineLevel="0" collapsed="false">
      <c r="A172" s="19"/>
      <c r="B172" s="19"/>
      <c r="C172" s="19"/>
      <c r="D172" s="19"/>
      <c r="E172" s="19"/>
      <c r="F172" s="19"/>
      <c r="G172" s="19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customFormat="false" ht="15.75" hidden="true" customHeight="true" outlineLevel="0" collapsed="false">
      <c r="A173" s="19"/>
      <c r="B173" s="19"/>
      <c r="C173" s="19"/>
      <c r="D173" s="19"/>
      <c r="E173" s="19"/>
      <c r="F173" s="19"/>
      <c r="G173" s="19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customFormat="false" ht="15.75" hidden="true" customHeight="true" outlineLevel="0" collapsed="false">
      <c r="A174" s="19"/>
      <c r="B174" s="19"/>
      <c r="C174" s="19"/>
      <c r="D174" s="19"/>
      <c r="E174" s="19"/>
      <c r="F174" s="19"/>
      <c r="G174" s="19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customFormat="false" ht="15.75" hidden="true" customHeight="true" outlineLevel="0" collapsed="false">
      <c r="A175" s="19"/>
      <c r="B175" s="19"/>
      <c r="C175" s="19"/>
      <c r="D175" s="19"/>
      <c r="E175" s="19"/>
      <c r="F175" s="19"/>
      <c r="G175" s="19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customFormat="false" ht="15.75" hidden="true" customHeight="true" outlineLevel="0" collapsed="false">
      <c r="A176" s="19"/>
      <c r="B176" s="19"/>
      <c r="C176" s="19"/>
      <c r="D176" s="19"/>
      <c r="E176" s="19"/>
      <c r="F176" s="19"/>
      <c r="G176" s="19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customFormat="false" ht="15.75" hidden="true" customHeight="true" outlineLevel="0" collapsed="false">
      <c r="A177" s="19"/>
      <c r="B177" s="19"/>
      <c r="C177" s="19"/>
      <c r="D177" s="19"/>
      <c r="E177" s="19"/>
      <c r="F177" s="19"/>
      <c r="G177" s="19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customFormat="false" ht="15.75" hidden="true" customHeight="true" outlineLevel="0" collapsed="false">
      <c r="A178" s="19"/>
      <c r="B178" s="19"/>
      <c r="C178" s="19"/>
      <c r="D178" s="19"/>
      <c r="E178" s="19"/>
      <c r="F178" s="19"/>
      <c r="G178" s="19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customFormat="false" ht="15.75" hidden="true" customHeight="true" outlineLevel="0" collapsed="false">
      <c r="A179" s="19"/>
      <c r="B179" s="19"/>
      <c r="C179" s="19"/>
      <c r="D179" s="19"/>
      <c r="E179" s="19"/>
      <c r="F179" s="19"/>
      <c r="G179" s="19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customFormat="false" ht="15.75" hidden="true" customHeight="true" outlineLevel="0" collapsed="false">
      <c r="A180" s="19"/>
      <c r="B180" s="19"/>
      <c r="C180" s="19"/>
      <c r="D180" s="19"/>
      <c r="E180" s="19"/>
      <c r="F180" s="19"/>
      <c r="G180" s="19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customFormat="false" ht="15.75" hidden="true" customHeight="true" outlineLevel="0" collapsed="false">
      <c r="A181" s="19"/>
      <c r="B181" s="19"/>
      <c r="C181" s="19"/>
      <c r="D181" s="19"/>
      <c r="E181" s="19"/>
      <c r="F181" s="19"/>
      <c r="G181" s="19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customFormat="false" ht="15.75" hidden="true" customHeight="true" outlineLevel="0" collapsed="false">
      <c r="A182" s="19"/>
      <c r="B182" s="19"/>
      <c r="C182" s="19"/>
      <c r="D182" s="19"/>
      <c r="E182" s="19"/>
      <c r="F182" s="19"/>
      <c r="G182" s="19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customFormat="false" ht="15.75" hidden="true" customHeight="true" outlineLevel="0" collapsed="false">
      <c r="A183" s="19"/>
      <c r="B183" s="19"/>
      <c r="C183" s="19"/>
      <c r="D183" s="19"/>
      <c r="E183" s="19"/>
      <c r="F183" s="19"/>
      <c r="G183" s="19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customFormat="false" ht="15.75" hidden="true" customHeight="true" outlineLevel="0" collapsed="false">
      <c r="A184" s="19"/>
      <c r="B184" s="19"/>
      <c r="C184" s="19"/>
      <c r="D184" s="19"/>
      <c r="E184" s="19"/>
      <c r="F184" s="19"/>
      <c r="G184" s="19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customFormat="false" ht="15.75" hidden="true" customHeight="true" outlineLevel="0" collapsed="false">
      <c r="A185" s="19"/>
      <c r="B185" s="19"/>
      <c r="C185" s="19"/>
      <c r="D185" s="19"/>
      <c r="E185" s="19"/>
      <c r="F185" s="19"/>
      <c r="G185" s="19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customFormat="false" ht="15.75" hidden="true" customHeight="true" outlineLevel="0" collapsed="false">
      <c r="A186" s="19"/>
      <c r="B186" s="19"/>
      <c r="C186" s="19"/>
      <c r="D186" s="19"/>
      <c r="E186" s="19"/>
      <c r="F186" s="19"/>
      <c r="G186" s="19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customFormat="false" ht="15.75" hidden="true" customHeight="true" outlineLevel="0" collapsed="false">
      <c r="A187" s="19"/>
      <c r="B187" s="19"/>
      <c r="C187" s="19"/>
      <c r="D187" s="19"/>
      <c r="E187" s="19"/>
      <c r="F187" s="19"/>
      <c r="G187" s="19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customFormat="false" ht="15.75" hidden="true" customHeight="true" outlineLevel="0" collapsed="false">
      <c r="A188" s="19"/>
      <c r="B188" s="19"/>
      <c r="C188" s="19"/>
      <c r="D188" s="19"/>
      <c r="E188" s="19"/>
      <c r="F188" s="19"/>
      <c r="G188" s="19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customFormat="false" ht="15.75" hidden="true" customHeight="true" outlineLevel="0" collapsed="false">
      <c r="A189" s="19"/>
      <c r="B189" s="19"/>
      <c r="C189" s="19"/>
      <c r="D189" s="19"/>
      <c r="E189" s="19"/>
      <c r="F189" s="19"/>
      <c r="G189" s="19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customFormat="false" ht="15.75" hidden="true" customHeight="true" outlineLevel="0" collapsed="false">
      <c r="A190" s="19"/>
      <c r="B190" s="19"/>
      <c r="C190" s="19"/>
      <c r="D190" s="19"/>
      <c r="E190" s="19"/>
      <c r="F190" s="19"/>
      <c r="G190" s="19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customFormat="false" ht="15.75" hidden="true" customHeight="true" outlineLevel="0" collapsed="false">
      <c r="A191" s="19"/>
      <c r="B191" s="19"/>
      <c r="C191" s="19"/>
      <c r="D191" s="19"/>
      <c r="E191" s="19"/>
      <c r="F191" s="19"/>
      <c r="G191" s="19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customFormat="false" ht="15.75" hidden="true" customHeight="true" outlineLevel="0" collapsed="false">
      <c r="A192" s="19"/>
      <c r="B192" s="19"/>
      <c r="C192" s="19"/>
      <c r="D192" s="19"/>
      <c r="E192" s="19"/>
      <c r="F192" s="19"/>
      <c r="G192" s="19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customFormat="false" ht="15.75" hidden="true" customHeight="true" outlineLevel="0" collapsed="false">
      <c r="A193" s="19"/>
      <c r="B193" s="19"/>
      <c r="C193" s="19"/>
      <c r="D193" s="19"/>
      <c r="E193" s="19"/>
      <c r="F193" s="19"/>
      <c r="G193" s="19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customFormat="false" ht="15.75" hidden="true" customHeight="true" outlineLevel="0" collapsed="false">
      <c r="A194" s="19"/>
      <c r="B194" s="19"/>
      <c r="C194" s="19"/>
      <c r="D194" s="19"/>
      <c r="E194" s="19"/>
      <c r="F194" s="19"/>
      <c r="G194" s="19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customFormat="false" ht="15.75" hidden="true" customHeight="true" outlineLevel="0" collapsed="false">
      <c r="A195" s="19"/>
      <c r="B195" s="19"/>
      <c r="C195" s="19"/>
      <c r="D195" s="19"/>
      <c r="E195" s="19"/>
      <c r="F195" s="19"/>
      <c r="G195" s="19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customFormat="false" ht="15.75" hidden="true" customHeight="true" outlineLevel="0" collapsed="false">
      <c r="A196" s="19"/>
      <c r="B196" s="19"/>
      <c r="C196" s="19"/>
      <c r="D196" s="19"/>
      <c r="E196" s="19"/>
      <c r="F196" s="19"/>
      <c r="G196" s="19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customFormat="false" ht="15.75" hidden="true" customHeight="true" outlineLevel="0" collapsed="false">
      <c r="A197" s="19"/>
      <c r="B197" s="19"/>
      <c r="C197" s="19"/>
      <c r="D197" s="19"/>
      <c r="E197" s="19"/>
      <c r="F197" s="19"/>
      <c r="G197" s="19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customFormat="false" ht="15.75" hidden="true" customHeight="true" outlineLevel="0" collapsed="false">
      <c r="A198" s="19"/>
      <c r="B198" s="19"/>
      <c r="C198" s="19"/>
      <c r="D198" s="19"/>
      <c r="E198" s="19"/>
      <c r="F198" s="19"/>
      <c r="G198" s="19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customFormat="false" ht="15.75" hidden="true" customHeight="true" outlineLevel="0" collapsed="false">
      <c r="A199" s="19"/>
      <c r="B199" s="19"/>
      <c r="C199" s="19"/>
      <c r="D199" s="19"/>
      <c r="E199" s="19"/>
      <c r="F199" s="19"/>
      <c r="G199" s="19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customFormat="false" ht="15.75" hidden="true" customHeight="true" outlineLevel="0" collapsed="false">
      <c r="A200" s="19"/>
      <c r="B200" s="19"/>
      <c r="C200" s="19"/>
      <c r="D200" s="19"/>
      <c r="E200" s="19"/>
      <c r="F200" s="19"/>
      <c r="G200" s="19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customFormat="false" ht="15.75" hidden="true" customHeight="true" outlineLevel="0" collapsed="false">
      <c r="A201" s="19"/>
      <c r="B201" s="19"/>
      <c r="C201" s="19"/>
      <c r="D201" s="19"/>
      <c r="E201" s="19"/>
      <c r="F201" s="19"/>
      <c r="G201" s="19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customFormat="false" ht="15.75" hidden="true" customHeight="true" outlineLevel="0" collapsed="false">
      <c r="A202" s="19"/>
      <c r="B202" s="19"/>
      <c r="C202" s="19"/>
      <c r="D202" s="19"/>
      <c r="E202" s="19"/>
      <c r="F202" s="19"/>
      <c r="G202" s="19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customFormat="false" ht="15.75" hidden="true" customHeight="true" outlineLevel="0" collapsed="false">
      <c r="A203" s="19"/>
      <c r="B203" s="19"/>
      <c r="C203" s="19"/>
      <c r="D203" s="19"/>
      <c r="E203" s="19"/>
      <c r="F203" s="19"/>
      <c r="G203" s="19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customFormat="false" ht="15.75" hidden="true" customHeight="true" outlineLevel="0" collapsed="false">
      <c r="A204" s="19"/>
      <c r="B204" s="19"/>
      <c r="C204" s="19"/>
      <c r="D204" s="19"/>
      <c r="E204" s="19"/>
      <c r="F204" s="19"/>
      <c r="G204" s="19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customFormat="false" ht="15.75" hidden="true" customHeight="true" outlineLevel="0" collapsed="false">
      <c r="A205" s="19"/>
      <c r="B205" s="19"/>
      <c r="C205" s="19"/>
      <c r="D205" s="19"/>
      <c r="E205" s="19"/>
      <c r="F205" s="19"/>
      <c r="G205" s="19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customFormat="false" ht="15.75" hidden="true" customHeight="true" outlineLevel="0" collapsed="false">
      <c r="A206" s="19"/>
      <c r="B206" s="19"/>
      <c r="C206" s="19"/>
      <c r="D206" s="19"/>
      <c r="E206" s="19"/>
      <c r="F206" s="19"/>
      <c r="G206" s="19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customFormat="false" ht="15.75" hidden="true" customHeight="true" outlineLevel="0" collapsed="false">
      <c r="A207" s="19"/>
      <c r="B207" s="19"/>
      <c r="C207" s="19"/>
      <c r="D207" s="19"/>
      <c r="E207" s="19"/>
      <c r="F207" s="19"/>
      <c r="G207" s="19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customFormat="false" ht="15.75" hidden="true" customHeight="true" outlineLevel="0" collapsed="false">
      <c r="A208" s="19"/>
      <c r="B208" s="19"/>
      <c r="C208" s="19"/>
      <c r="D208" s="19"/>
      <c r="E208" s="19"/>
      <c r="F208" s="19"/>
      <c r="G208" s="19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customFormat="false" ht="15.75" hidden="true" customHeight="true" outlineLevel="0" collapsed="false">
      <c r="A209" s="19"/>
      <c r="B209" s="19"/>
      <c r="C209" s="19"/>
      <c r="D209" s="19"/>
      <c r="E209" s="19"/>
      <c r="F209" s="19"/>
      <c r="G209" s="19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customFormat="false" ht="15.75" hidden="true" customHeight="true" outlineLevel="0" collapsed="false">
      <c r="A210" s="19"/>
      <c r="B210" s="19"/>
      <c r="C210" s="19"/>
      <c r="D210" s="19"/>
      <c r="E210" s="19"/>
      <c r="F210" s="19"/>
      <c r="G210" s="19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customFormat="false" ht="15.75" hidden="true" customHeight="true" outlineLevel="0" collapsed="false">
      <c r="A211" s="19"/>
      <c r="B211" s="19"/>
      <c r="C211" s="19"/>
      <c r="D211" s="19"/>
      <c r="E211" s="19"/>
      <c r="F211" s="19"/>
      <c r="G211" s="19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customFormat="false" ht="15.75" hidden="true" customHeight="true" outlineLevel="0" collapsed="false">
      <c r="A212" s="19"/>
      <c r="B212" s="19"/>
      <c r="C212" s="19"/>
      <c r="D212" s="19"/>
      <c r="E212" s="19"/>
      <c r="F212" s="19"/>
      <c r="G212" s="19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customFormat="false" ht="15.75" hidden="true" customHeight="true" outlineLevel="0" collapsed="false">
      <c r="A213" s="19"/>
      <c r="B213" s="19"/>
      <c r="C213" s="19"/>
      <c r="D213" s="19"/>
      <c r="E213" s="19"/>
      <c r="F213" s="19"/>
      <c r="G213" s="19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customFormat="false" ht="15.75" hidden="true" customHeight="true" outlineLevel="0" collapsed="false">
      <c r="A214" s="19"/>
      <c r="B214" s="19"/>
      <c r="C214" s="19"/>
      <c r="D214" s="19"/>
      <c r="E214" s="19"/>
      <c r="F214" s="19"/>
      <c r="G214" s="19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customFormat="false" ht="15.75" hidden="true" customHeight="true" outlineLevel="0" collapsed="false">
      <c r="A215" s="19"/>
      <c r="B215" s="19"/>
      <c r="C215" s="19"/>
      <c r="D215" s="19"/>
      <c r="E215" s="19"/>
      <c r="F215" s="19"/>
      <c r="G215" s="19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customFormat="false" ht="15.75" hidden="true" customHeight="true" outlineLevel="0" collapsed="false">
      <c r="A216" s="19"/>
      <c r="B216" s="19"/>
      <c r="C216" s="19"/>
      <c r="D216" s="19"/>
      <c r="E216" s="19"/>
      <c r="F216" s="19"/>
      <c r="G216" s="19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customFormat="false" ht="15.75" hidden="true" customHeight="true" outlineLevel="0" collapsed="false">
      <c r="A217" s="19"/>
      <c r="B217" s="19"/>
      <c r="C217" s="19"/>
      <c r="D217" s="19"/>
      <c r="E217" s="19"/>
      <c r="F217" s="19"/>
      <c r="G217" s="19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customFormat="false" ht="15.75" hidden="true" customHeight="true" outlineLevel="0" collapsed="false">
      <c r="A218" s="19"/>
      <c r="B218" s="19"/>
      <c r="C218" s="19"/>
      <c r="D218" s="19"/>
      <c r="E218" s="19"/>
      <c r="F218" s="19"/>
      <c r="G218" s="19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customFormat="false" ht="15.75" hidden="true" customHeight="true" outlineLevel="0" collapsed="false">
      <c r="A219" s="19"/>
      <c r="B219" s="19"/>
      <c r="C219" s="19"/>
      <c r="D219" s="19"/>
      <c r="E219" s="19"/>
      <c r="F219" s="19"/>
      <c r="G219" s="19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customFormat="false" ht="15.75" hidden="true" customHeight="true" outlineLevel="0" collapsed="false">
      <c r="A220" s="19"/>
      <c r="B220" s="19"/>
      <c r="C220" s="19"/>
      <c r="D220" s="19"/>
      <c r="E220" s="19"/>
      <c r="F220" s="19"/>
      <c r="G220" s="19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customFormat="false" ht="15.75" hidden="true" customHeight="true" outlineLevel="0" collapsed="false">
      <c r="A221" s="19"/>
      <c r="B221" s="19"/>
      <c r="C221" s="19"/>
      <c r="D221" s="19"/>
      <c r="E221" s="19"/>
      <c r="F221" s="19"/>
      <c r="G221" s="19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customFormat="false" ht="15.75" hidden="true" customHeight="true" outlineLevel="0" collapsed="false">
      <c r="A222" s="19"/>
      <c r="B222" s="19"/>
      <c r="C222" s="19"/>
      <c r="D222" s="19"/>
      <c r="E222" s="19"/>
      <c r="F222" s="19"/>
      <c r="G222" s="19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customFormat="false" ht="15.75" hidden="true" customHeight="true" outlineLevel="0" collapsed="false">
      <c r="A223" s="19"/>
      <c r="B223" s="19"/>
      <c r="C223" s="19"/>
      <c r="D223" s="19"/>
      <c r="E223" s="19"/>
      <c r="F223" s="19"/>
      <c r="G223" s="19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C23:G23"/>
  </mergeCells>
  <dataValidations count="4">
    <dataValidation allowBlank="true" errorStyle="stop" operator="between" showDropDown="false" showErrorMessage="true" showInputMessage="false" sqref="C20" type="list">
      <formula1>"Sólo trastero,Sólo parking,Trastero y parking,Ni trastero ni parking"</formula1>
      <formula2>0</formula2>
    </dataValidation>
    <dataValidation allowBlank="true" errorStyle="stop" operator="between" showDropDown="false" showErrorMessage="true" showInputMessage="false" sqref="C15" type="list">
      <formula1>"Si,No,Ya tiene"</formula1>
      <formula2>0</formula2>
    </dataValidation>
    <dataValidation allowBlank="true" errorStyle="stop" operator="between" showDropDown="false" showErrorMessage="true" showInputMessage="false" sqref="C14" type="list">
      <formula1>"Si,No"</formula1>
      <formula2>0</formula2>
    </dataValidation>
    <dataValidation allowBlank="true" errorStyle="stop" operator="between" showDropDown="false" showErrorMessage="true" showInputMessage="false" sqref="F18" type="list">
      <formula1>"Particular,Banco,Fondo,Otro"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Z99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5" activePane="bottomLeft" state="frozen"/>
      <selection pane="topLeft" activeCell="A1" activeCellId="0" sqref="A1"/>
      <selection pane="bottomLeft" activeCell="K21" activeCellId="0" sqref="K21"/>
    </sheetView>
  </sheetViews>
  <sheetFormatPr defaultColWidth="14.640625" defaultRowHeight="14.4" zeroHeight="false" outlineLevelRow="0" outlineLevelCol="0"/>
  <cols>
    <col collapsed="false" customWidth="true" hidden="false" outlineLevel="0" max="2" min="2" style="0" width="33.44"/>
    <col collapsed="false" customWidth="true" hidden="false" outlineLevel="0" max="3" min="3" style="0" width="26.44"/>
    <col collapsed="false" customWidth="true" hidden="false" outlineLevel="0" max="5" min="5" style="0" width="12.66"/>
    <col collapsed="false" customWidth="true" hidden="false" outlineLevel="0" max="6" min="6" style="0" width="16.11"/>
    <col collapsed="false" customWidth="true" hidden="false" outlineLevel="0" max="7" min="7" style="0" width="18.66"/>
    <col collapsed="false" customWidth="true" hidden="false" outlineLevel="0" max="8" min="8" style="0" width="21.44"/>
    <col collapsed="false" customWidth="true" hidden="false" outlineLevel="0" max="9" min="9" style="0" width="14.88"/>
    <col collapsed="false" customWidth="true" hidden="false" outlineLevel="0" max="26" min="10" style="0" width="12.1"/>
  </cols>
  <sheetData>
    <row r="1" customFormat="false" ht="13.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33.6" hidden="false" customHeight="false" outlineLevel="0" collapsed="false">
      <c r="A2" s="1"/>
      <c r="B2" s="2"/>
      <c r="C2" s="4" t="s">
        <v>47</v>
      </c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5"/>
      <c r="B3" s="2"/>
      <c r="C3" s="2"/>
      <c r="D3" s="2"/>
      <c r="E3" s="2"/>
      <c r="F3" s="2"/>
      <c r="G3" s="6"/>
      <c r="H3" s="2"/>
      <c r="I3" s="20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4.5" hidden="false" customHeight="true" outlineLevel="0" collapsed="false">
      <c r="A4" s="1"/>
      <c r="B4" s="1"/>
      <c r="C4" s="1"/>
      <c r="D4" s="1"/>
      <c r="E4" s="1"/>
      <c r="F4" s="1"/>
      <c r="G4" s="7"/>
      <c r="H4" s="1"/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1.75" hidden="false" customHeight="true" outlineLevel="0" collapsed="false">
      <c r="A6" s="8"/>
      <c r="B6" s="9" t="s">
        <v>48</v>
      </c>
      <c r="C6" s="8"/>
      <c r="D6" s="8"/>
      <c r="E6" s="8"/>
      <c r="F6" s="8"/>
      <c r="G6" s="9" t="s">
        <v>49</v>
      </c>
      <c r="H6" s="8"/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1.7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1.75" hidden="false" customHeight="true" outlineLevel="0" collapsed="false">
      <c r="A8" s="8"/>
      <c r="B8" s="8" t="s">
        <v>50</v>
      </c>
      <c r="C8" s="21" t="s">
        <v>51</v>
      </c>
      <c r="D8" s="8"/>
      <c r="E8" s="8"/>
      <c r="F8" s="8"/>
      <c r="G8" s="8" t="s">
        <v>52</v>
      </c>
      <c r="H8" s="22" t="n">
        <v>250000</v>
      </c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1.75" hidden="false" customHeight="true" outlineLevel="0" collapsed="false">
      <c r="A9" s="8"/>
      <c r="B9" s="8" t="s">
        <v>53</v>
      </c>
      <c r="C9" s="21" t="s">
        <v>54</v>
      </c>
      <c r="D9" s="8"/>
      <c r="E9" s="8"/>
      <c r="F9" s="8"/>
      <c r="G9" s="8" t="s">
        <v>55</v>
      </c>
      <c r="H9" s="23" t="n">
        <v>0</v>
      </c>
      <c r="I9" s="8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1.75" hidden="false" customHeight="true" outlineLevel="0" collapsed="false">
      <c r="A10" s="8"/>
      <c r="B10" s="8" t="s">
        <v>56</v>
      </c>
      <c r="C10" s="24" t="n">
        <v>687616735</v>
      </c>
      <c r="D10" s="8"/>
      <c r="E10" s="8"/>
      <c r="F10" s="8"/>
      <c r="G10" s="8" t="s">
        <v>57</v>
      </c>
      <c r="H10" s="25" t="n">
        <f aca="false">H9*H8</f>
        <v>0</v>
      </c>
      <c r="I10" s="8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1.75" hidden="false" customHeight="true" outlineLevel="0" collapsed="false">
      <c r="A11" s="8"/>
      <c r="B11" s="8" t="s">
        <v>58</v>
      </c>
      <c r="C11" s="26" t="s">
        <v>59</v>
      </c>
      <c r="D11" s="8"/>
      <c r="E11" s="8"/>
      <c r="F11" s="8"/>
      <c r="G11" s="8" t="s">
        <v>49</v>
      </c>
      <c r="H11" s="27" t="n">
        <f aca="false">H8-H10</f>
        <v>250000</v>
      </c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1.75" hidden="false" customHeight="true" outlineLevel="0" collapsed="false">
      <c r="A12" s="8"/>
      <c r="B12" s="8"/>
      <c r="C12" s="8"/>
      <c r="D12" s="8"/>
      <c r="E12" s="8"/>
      <c r="F12" s="8"/>
      <c r="G12" s="8" t="s">
        <v>60</v>
      </c>
      <c r="H12" s="27" t="n">
        <f aca="false">SUM(D19,D21,D23:D29)</f>
        <v>933500</v>
      </c>
      <c r="I12" s="8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5" hidden="false" customHeight="true" outlineLevel="0" collapsed="false">
      <c r="A13" s="8"/>
      <c r="B13" s="8"/>
      <c r="C13" s="8"/>
      <c r="D13" s="8"/>
      <c r="E13" s="8"/>
      <c r="F13" s="28"/>
      <c r="G13" s="8"/>
      <c r="H13" s="8"/>
      <c r="I13" s="8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5" hidden="false" customHeight="true" outlineLevel="0" collapsed="false">
      <c r="A14" s="8"/>
      <c r="B14" s="8"/>
      <c r="C14" s="8"/>
      <c r="D14" s="8"/>
      <c r="E14" s="8"/>
      <c r="F14" s="8"/>
      <c r="G14" s="28"/>
      <c r="H14" s="29" t="s">
        <v>61</v>
      </c>
      <c r="I14" s="29"/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19"/>
      <c r="B15" s="19"/>
      <c r="C15" s="30"/>
      <c r="D15" s="30"/>
      <c r="E15" s="19"/>
      <c r="F15" s="19"/>
      <c r="G15" s="19"/>
      <c r="H15" s="19"/>
      <c r="I15" s="19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19"/>
      <c r="B16" s="9" t="s">
        <v>62</v>
      </c>
      <c r="C16" s="8"/>
      <c r="D16" s="8"/>
      <c r="E16" s="8"/>
      <c r="F16" s="8"/>
      <c r="G16" s="8"/>
      <c r="H16" s="19"/>
      <c r="I16" s="19"/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19"/>
      <c r="B17" s="8"/>
      <c r="C17" s="8"/>
      <c r="D17" s="8"/>
      <c r="E17" s="8"/>
      <c r="F17" s="8"/>
      <c r="G17" s="8"/>
      <c r="H17" s="19"/>
      <c r="I17" s="19"/>
      <c r="J17" s="1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8" hidden="false" customHeight="true" outlineLevel="0" collapsed="false">
      <c r="A18" s="19"/>
      <c r="B18" s="8"/>
      <c r="C18" s="8"/>
      <c r="D18" s="31" t="s">
        <v>63</v>
      </c>
      <c r="E18" s="32" t="s">
        <v>64</v>
      </c>
      <c r="F18" s="33" t="s">
        <v>65</v>
      </c>
      <c r="G18" s="34" t="s">
        <v>66</v>
      </c>
      <c r="H18" s="34"/>
      <c r="I18" s="34"/>
      <c r="J18" s="19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8" hidden="false" customHeight="true" outlineLevel="0" collapsed="false">
      <c r="A19" s="19"/>
      <c r="B19" s="35" t="s">
        <v>67</v>
      </c>
      <c r="C19" s="36" t="s">
        <v>49</v>
      </c>
      <c r="D19" s="37" t="n">
        <f aca="false">+H11</f>
        <v>250000</v>
      </c>
      <c r="E19" s="38" t="n">
        <f aca="false">+IFERROR(D19/'Datos inmueble'!$C$11,"-")</f>
        <v>929.368029739777</v>
      </c>
      <c r="F19" s="39" t="n">
        <f aca="false">+D19/SUM($D$19,$D$21,$D$23:$D$33)</f>
        <v>0.266878461413644</v>
      </c>
      <c r="G19" s="40"/>
      <c r="H19" s="40"/>
      <c r="I19" s="40"/>
      <c r="J19" s="1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8" hidden="false" customHeight="true" outlineLevel="0" collapsed="false">
      <c r="A20" s="19"/>
      <c r="B20" s="35"/>
      <c r="C20" s="8" t="s">
        <v>68</v>
      </c>
      <c r="D20" s="41" t="n">
        <v>0</v>
      </c>
      <c r="E20" s="38" t="n">
        <f aca="false">+IFERROR(D20/'Datos inmueble'!$C$11,"-")</f>
        <v>0</v>
      </c>
      <c r="F20" s="39"/>
      <c r="G20" s="42"/>
      <c r="H20" s="42"/>
      <c r="I20" s="42"/>
      <c r="J20" s="19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8" hidden="false" customHeight="true" outlineLevel="0" collapsed="false">
      <c r="A21" s="19"/>
      <c r="B21" s="35"/>
      <c r="C21" s="8" t="s">
        <v>69</v>
      </c>
      <c r="D21" s="43" t="n">
        <v>5000</v>
      </c>
      <c r="E21" s="38" t="n">
        <f aca="false">+IFERROR(D21/'Datos inmueble'!$C$11,"-")</f>
        <v>18.5873605947955</v>
      </c>
      <c r="F21" s="39" t="n">
        <f aca="false">+D21/SUM($D$19,$D$21,$D$23:$D$33)</f>
        <v>0.00533756922827289</v>
      </c>
      <c r="G21" s="42"/>
      <c r="H21" s="42"/>
      <c r="I21" s="42"/>
      <c r="J21" s="1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8" hidden="false" customHeight="true" outlineLevel="0" collapsed="false">
      <c r="A22" s="19"/>
      <c r="B22" s="35"/>
      <c r="C22" s="8" t="s">
        <v>70</v>
      </c>
      <c r="D22" s="44" t="n">
        <v>0.07</v>
      </c>
      <c r="E22" s="38" t="n">
        <f aca="false">+IFERROR(D22/'Datos inmueble'!$C$11,"-")</f>
        <v>0.000260223048327138</v>
      </c>
      <c r="F22" s="39"/>
      <c r="G22" s="42"/>
      <c r="H22" s="42"/>
      <c r="I22" s="42"/>
      <c r="J22" s="1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8" hidden="false" customHeight="true" outlineLevel="0" collapsed="false">
      <c r="A23" s="19"/>
      <c r="B23" s="35"/>
      <c r="C23" s="8" t="s">
        <v>71</v>
      </c>
      <c r="D23" s="45" t="n">
        <f aca="false">+MAX(D22*D19,D20*D22)</f>
        <v>17500</v>
      </c>
      <c r="E23" s="38" t="n">
        <f aca="false">+IFERROR(D23/'Datos inmueble'!$C$11,"-")</f>
        <v>65.0557620817844</v>
      </c>
      <c r="F23" s="39" t="n">
        <f aca="false">+D23/SUM($D$19,$D$21,$D$23:$D$33)</f>
        <v>0.0186814922989551</v>
      </c>
      <c r="G23" s="42" t="s">
        <v>72</v>
      </c>
      <c r="H23" s="42"/>
      <c r="I23" s="42"/>
      <c r="J23" s="1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8" hidden="false" customHeight="true" outlineLevel="0" collapsed="false">
      <c r="A24" s="19"/>
      <c r="B24" s="35"/>
      <c r="C24" s="8" t="s">
        <v>73</v>
      </c>
      <c r="D24" s="43" t="n">
        <v>0</v>
      </c>
      <c r="E24" s="38" t="n">
        <f aca="false">+IFERROR(D24/'Datos inmueble'!$C$11,"-")</f>
        <v>0</v>
      </c>
      <c r="F24" s="39" t="n">
        <f aca="false">+D24/SUM($D$19,$D$21,$D$23:$D$33)</f>
        <v>0</v>
      </c>
      <c r="G24" s="46"/>
      <c r="H24" s="46"/>
      <c r="I24" s="46"/>
      <c r="J24" s="19"/>
      <c r="K24" s="4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8" hidden="false" customHeight="true" outlineLevel="0" collapsed="false">
      <c r="A25" s="19"/>
      <c r="B25" s="35"/>
      <c r="C25" s="8" t="s">
        <v>74</v>
      </c>
      <c r="D25" s="43" t="n">
        <v>0</v>
      </c>
      <c r="E25" s="38" t="n">
        <f aca="false">+IFERROR(D25/'Datos inmueble'!$C$11,"-")</f>
        <v>0</v>
      </c>
      <c r="F25" s="39" t="n">
        <f aca="false">+D25/SUM($D$19,$D$21,$D$23:$D$33)</f>
        <v>0</v>
      </c>
      <c r="G25" s="48"/>
      <c r="H25" s="48"/>
      <c r="I25" s="48"/>
      <c r="J25" s="1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8" hidden="false" customHeight="true" outlineLevel="0" collapsed="false">
      <c r="A26" s="19"/>
      <c r="B26" s="35"/>
      <c r="C26" s="8" t="s">
        <v>75</v>
      </c>
      <c r="D26" s="43" t="n">
        <v>20000</v>
      </c>
      <c r="E26" s="38" t="n">
        <f aca="false">+IFERROR(D26/'Datos inmueble'!$C$11,"-")</f>
        <v>74.3494423791822</v>
      </c>
      <c r="F26" s="39" t="n">
        <f aca="false">+D26/SUM($D$19,$D$21,$D$23:$D$33)</f>
        <v>0.0213502769130916</v>
      </c>
      <c r="G26" s="49"/>
      <c r="H26" s="49"/>
      <c r="I26" s="49"/>
      <c r="J26" s="5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8" hidden="false" customHeight="true" outlineLevel="0" collapsed="false">
      <c r="A27" s="19"/>
      <c r="B27" s="35"/>
      <c r="C27" s="8" t="s">
        <v>76</v>
      </c>
      <c r="D27" s="51" t="n">
        <v>0</v>
      </c>
      <c r="E27" s="38" t="n">
        <f aca="false">+IFERROR(D27/'Datos inmueble'!$C$11,"-")</f>
        <v>0</v>
      </c>
      <c r="F27" s="39" t="n">
        <f aca="false">+D27/SUM($D$19,$D$21,$D$23:$D$33)</f>
        <v>0</v>
      </c>
      <c r="G27" s="52"/>
      <c r="H27" s="52"/>
      <c r="I27" s="52"/>
      <c r="J27" s="19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8" hidden="false" customHeight="true" outlineLevel="0" collapsed="false">
      <c r="A28" s="19"/>
      <c r="B28" s="53" t="s">
        <v>77</v>
      </c>
      <c r="C28" s="36" t="s">
        <v>78</v>
      </c>
      <c r="D28" s="54" t="n">
        <f aca="false">+'Estimación reforma'!H33</f>
        <v>0</v>
      </c>
      <c r="E28" s="55" t="n">
        <f aca="false">+IFERROR(D28/'Datos inmueble'!$C$11,"-")</f>
        <v>0</v>
      </c>
      <c r="F28" s="56" t="n">
        <f aca="false">+D28/SUM($D$19,$D$21,$D$23:$D$33)</f>
        <v>0</v>
      </c>
      <c r="G28" s="57"/>
      <c r="H28" s="57"/>
      <c r="I28" s="57"/>
      <c r="J28" s="19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8" hidden="false" customHeight="true" outlineLevel="0" collapsed="false">
      <c r="A29" s="19"/>
      <c r="B29" s="53"/>
      <c r="C29" s="58" t="s">
        <v>79</v>
      </c>
      <c r="D29" s="59" t="n">
        <f aca="false">+'Estimación reforma'!H32</f>
        <v>641000</v>
      </c>
      <c r="E29" s="60" t="n">
        <f aca="false">+IFERROR(D29/'Datos inmueble'!$C$11,"-")</f>
        <v>2382.89962825279</v>
      </c>
      <c r="F29" s="61" t="n">
        <f aca="false">+D29/SUM($D$19,$D$21,$D$23:$D$33)</f>
        <v>0.684276375064585</v>
      </c>
      <c r="G29" s="62"/>
      <c r="H29" s="62"/>
      <c r="I29" s="62"/>
      <c r="J29" s="19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8" hidden="false" customHeight="true" outlineLevel="0" collapsed="false">
      <c r="A30" s="19"/>
      <c r="B30" s="63" t="s">
        <v>80</v>
      </c>
      <c r="C30" s="36" t="s">
        <v>81</v>
      </c>
      <c r="D30" s="64" t="n">
        <v>2000</v>
      </c>
      <c r="E30" s="55" t="n">
        <f aca="false">+IFERROR(D30/'Datos inmueble'!$C$11,"-")</f>
        <v>7.43494423791822</v>
      </c>
      <c r="F30" s="65" t="n">
        <f aca="false">+D30/SUM($D$19,$D$21,$D$23:$D$33)</f>
        <v>0.00213502769130916</v>
      </c>
      <c r="G30" s="66"/>
      <c r="H30" s="66"/>
      <c r="I30" s="66"/>
      <c r="J30" s="19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8" hidden="false" customHeight="true" outlineLevel="0" collapsed="false">
      <c r="A31" s="19"/>
      <c r="B31" s="63"/>
      <c r="C31" s="8" t="s">
        <v>82</v>
      </c>
      <c r="D31" s="67" t="n">
        <v>1256</v>
      </c>
      <c r="E31" s="38" t="n">
        <f aca="false">+IFERROR(D31/'Datos inmueble'!$C$11,"-")</f>
        <v>4.66914498141264</v>
      </c>
      <c r="F31" s="68" t="n">
        <f aca="false">+D31/SUM($D$19,$D$21,$D$23:$D$33)</f>
        <v>0.00134079739014215</v>
      </c>
      <c r="G31" s="66"/>
      <c r="H31" s="66"/>
      <c r="I31" s="66"/>
      <c r="J31" s="19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8" hidden="false" customHeight="true" outlineLevel="0" collapsed="false">
      <c r="A32" s="19"/>
      <c r="B32" s="63"/>
      <c r="C32" s="8" t="s">
        <v>83</v>
      </c>
      <c r="D32" s="67" t="n">
        <v>0</v>
      </c>
      <c r="E32" s="38" t="n">
        <f aca="false">+IFERROR(D32/'Datos inmueble'!$C$11,"-")</f>
        <v>0</v>
      </c>
      <c r="F32" s="68" t="n">
        <f aca="false">+D32/SUM($D$19,$D$21,$D$23:$D$33)</f>
        <v>0</v>
      </c>
      <c r="G32" s="42"/>
      <c r="H32" s="42"/>
      <c r="I32" s="42"/>
      <c r="J32" s="19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8" hidden="false" customHeight="true" outlineLevel="0" collapsed="false">
      <c r="A33" s="19"/>
      <c r="B33" s="63"/>
      <c r="C33" s="69" t="s">
        <v>84</v>
      </c>
      <c r="D33" s="70"/>
      <c r="E33" s="60" t="n">
        <f aca="false">+IFERROR(D33/'Datos inmueble'!$C$11,"-")</f>
        <v>0</v>
      </c>
      <c r="F33" s="61" t="n">
        <f aca="false">+D33/SUM($D$19,$D$21,$D$23:$D$33)</f>
        <v>0</v>
      </c>
      <c r="G33" s="66"/>
      <c r="H33" s="66"/>
      <c r="I33" s="66"/>
      <c r="J33" s="1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8"/>
      <c r="B35" s="8"/>
      <c r="C35" s="8"/>
      <c r="D35" s="8"/>
      <c r="E35" s="8"/>
      <c r="F35" s="8"/>
      <c r="G35" s="28"/>
      <c r="H35" s="19"/>
      <c r="I35" s="19"/>
      <c r="J35" s="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1.75" hidden="false" customHeight="true" outlineLevel="0" collapsed="false">
      <c r="A36" s="8"/>
      <c r="B36" s="9" t="s">
        <v>85</v>
      </c>
      <c r="C36" s="8"/>
      <c r="D36" s="8"/>
      <c r="E36" s="8"/>
      <c r="F36" s="8"/>
      <c r="G36" s="28"/>
      <c r="H36" s="19"/>
      <c r="I36" s="19"/>
      <c r="J36" s="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1.75" hidden="false" customHeight="true" outlineLevel="0" collapsed="false">
      <c r="A37" s="8"/>
      <c r="B37" s="8"/>
      <c r="C37" s="8"/>
      <c r="D37" s="71" t="s">
        <v>86</v>
      </c>
      <c r="E37" s="71" t="s">
        <v>87</v>
      </c>
      <c r="F37" s="71" t="s">
        <v>88</v>
      </c>
      <c r="G37" s="28"/>
      <c r="H37" s="19"/>
      <c r="I37" s="19"/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1.75" hidden="false" customHeight="true" outlineLevel="0" collapsed="false">
      <c r="A38" s="8"/>
      <c r="B38" s="8"/>
      <c r="C38" s="8" t="s">
        <v>89</v>
      </c>
      <c r="D38" s="72" t="n">
        <v>500</v>
      </c>
      <c r="E38" s="72" t="n">
        <v>700</v>
      </c>
      <c r="F38" s="72" t="n">
        <v>1200</v>
      </c>
      <c r="G38" s="28"/>
      <c r="H38" s="19"/>
      <c r="I38" s="19"/>
      <c r="J38" s="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1.75" hidden="false" customHeight="true" outlineLevel="0" collapsed="false">
      <c r="A39" s="8"/>
      <c r="B39" s="8"/>
      <c r="C39" s="8" t="s">
        <v>90</v>
      </c>
      <c r="D39" s="73" t="n">
        <f aca="false">D38*'Datos inmueble'!$C$11</f>
        <v>134500</v>
      </c>
      <c r="E39" s="73" t="n">
        <f aca="false">E38*'Datos inmueble'!$C$11</f>
        <v>188300</v>
      </c>
      <c r="F39" s="73" t="n">
        <f aca="false">F38*'Datos inmueble'!$C$11</f>
        <v>322800</v>
      </c>
      <c r="G39" s="28"/>
      <c r="H39" s="19"/>
      <c r="I39" s="19"/>
      <c r="J39" s="8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19"/>
      <c r="B42" s="9" t="s">
        <v>91</v>
      </c>
      <c r="C42" s="19"/>
      <c r="D42" s="19"/>
      <c r="E42" s="19"/>
      <c r="F42" s="19"/>
      <c r="G42" s="19"/>
      <c r="H42" s="19"/>
      <c r="I42" s="19"/>
      <c r="J42" s="19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8" hidden="false" customHeight="true" outlineLevel="0" collapsed="false">
      <c r="A44" s="19"/>
      <c r="B44" s="74" t="s">
        <v>92</v>
      </c>
      <c r="C44" s="74"/>
      <c r="D44" s="74"/>
      <c r="E44" s="74"/>
      <c r="F44" s="74"/>
      <c r="G44" s="74"/>
      <c r="H44" s="74"/>
      <c r="I44" s="19"/>
      <c r="J44" s="19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8" hidden="false" customHeight="true" outlineLevel="0" collapsed="false">
      <c r="A45" s="19"/>
      <c r="G45" s="75" t="s">
        <v>93</v>
      </c>
      <c r="H45" s="75" t="s">
        <v>94</v>
      </c>
      <c r="I45" s="19"/>
      <c r="J45" s="19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1" hidden="false" customHeight="true" outlineLevel="0" collapsed="false">
      <c r="A46" s="76" t="str">
        <f aca="false">+B44</f>
        <v>OPCIÓN 1: AMORTIZACIÓN MENSUAL</v>
      </c>
      <c r="B46" s="77" t="s">
        <v>95</v>
      </c>
      <c r="C46" s="78" t="n">
        <v>0.024</v>
      </c>
      <c r="D46" s="19"/>
      <c r="E46" s="79" t="s">
        <v>96</v>
      </c>
      <c r="F46" s="80"/>
      <c r="G46" s="81" t="n">
        <v>0.7</v>
      </c>
      <c r="H46" s="81" t="n">
        <v>0.9</v>
      </c>
      <c r="I46" s="19"/>
      <c r="J46" s="1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1" hidden="false" customHeight="true" outlineLevel="0" collapsed="false">
      <c r="A47" s="76" t="str">
        <f aca="false">+B50</f>
        <v>OPCIÓN 2: GESTIÓN</v>
      </c>
      <c r="B47" s="82" t="s">
        <v>97</v>
      </c>
      <c r="C47" s="83" t="n">
        <v>25</v>
      </c>
      <c r="D47" s="19"/>
      <c r="E47" s="84" t="s">
        <v>98</v>
      </c>
      <c r="F47" s="85"/>
      <c r="G47" s="86" t="n">
        <f aca="false">+G46*H11</f>
        <v>175000</v>
      </c>
      <c r="H47" s="86" t="n">
        <f aca="false">+G47</f>
        <v>175000</v>
      </c>
      <c r="I47" s="19"/>
      <c r="J47" s="19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1" hidden="false" customHeight="true" outlineLevel="0" collapsed="false">
      <c r="A48" s="76" t="str">
        <f aca="false">+B54</f>
        <v>OPCIÓN 3: INTERÉS FIJO O VARIABLE</v>
      </c>
      <c r="B48" s="87" t="s">
        <v>99</v>
      </c>
      <c r="C48" s="88" t="n">
        <f aca="false">+PMT(C46/12,C47*12,-G47)</f>
        <v>776.295197525114</v>
      </c>
      <c r="D48" s="19"/>
      <c r="E48" s="89" t="s">
        <v>100</v>
      </c>
      <c r="F48" s="90"/>
      <c r="G48" s="91" t="n">
        <f aca="false">H12-G47</f>
        <v>758500</v>
      </c>
      <c r="H48" s="91" t="n">
        <f aca="false">+'Alq. Por espacios'!K27-'Inversión compra'!H47</f>
        <v>763500</v>
      </c>
      <c r="I48" s="19"/>
      <c r="J48" s="19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1" hidden="false" customHeight="true" outlineLevel="0" collapsed="false">
      <c r="A49" s="76"/>
      <c r="B49" s="19"/>
      <c r="C49" s="19"/>
      <c r="D49" s="19"/>
      <c r="E49" s="19"/>
      <c r="F49" s="8"/>
      <c r="G49" s="8"/>
      <c r="H49" s="8"/>
      <c r="I49" s="19"/>
      <c r="J49" s="19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1" hidden="false" customHeight="true" outlineLevel="0" collapsed="false">
      <c r="A50" s="19"/>
      <c r="B50" s="74" t="s">
        <v>101</v>
      </c>
      <c r="C50" s="74"/>
      <c r="D50" s="74"/>
      <c r="E50" s="74"/>
      <c r="F50" s="74"/>
      <c r="G50" s="74"/>
      <c r="H50" s="8"/>
      <c r="I50" s="19"/>
      <c r="J50" s="19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1" hidden="false" customHeight="true" outlineLevel="0" collapsed="false">
      <c r="A51" s="19"/>
      <c r="B51" s="92" t="s">
        <v>102</v>
      </c>
      <c r="C51" s="93" t="n">
        <v>0.2</v>
      </c>
      <c r="D51" s="19"/>
      <c r="E51" s="79" t="s">
        <v>103</v>
      </c>
      <c r="F51" s="80"/>
      <c r="G51" s="94" t="n">
        <v>100000</v>
      </c>
      <c r="H51" s="8"/>
      <c r="I51" s="19"/>
      <c r="J51" s="19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1" hidden="false" customHeight="true" outlineLevel="0" collapsed="false">
      <c r="A52" s="19"/>
      <c r="B52" s="95"/>
      <c r="C52" s="95"/>
      <c r="D52" s="19"/>
      <c r="E52" s="89" t="s">
        <v>100</v>
      </c>
      <c r="F52" s="90"/>
      <c r="G52" s="91" t="n">
        <f aca="false">+H12-G51</f>
        <v>833500</v>
      </c>
      <c r="H52" s="8"/>
      <c r="I52" s="19"/>
      <c r="J52" s="19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1" hidden="false" customHeight="true" outlineLevel="0" collapsed="false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1" hidden="false" customHeight="true" outlineLevel="0" collapsed="false">
      <c r="A54" s="19"/>
      <c r="B54" s="74" t="s">
        <v>104</v>
      </c>
      <c r="C54" s="74"/>
      <c r="D54" s="74"/>
      <c r="E54" s="74"/>
      <c r="F54" s="74"/>
      <c r="G54" s="74"/>
      <c r="H54" s="19"/>
      <c r="I54" s="19"/>
      <c r="J54" s="19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1" hidden="false" customHeight="true" outlineLevel="0" collapsed="false">
      <c r="A55" s="19"/>
      <c r="B55" s="92" t="s">
        <v>105</v>
      </c>
      <c r="C55" s="93" t="n">
        <v>0.2</v>
      </c>
      <c r="D55" s="19"/>
      <c r="E55" s="79" t="s">
        <v>103</v>
      </c>
      <c r="F55" s="80"/>
      <c r="G55" s="96" t="n">
        <v>100000</v>
      </c>
      <c r="H55" s="19"/>
      <c r="I55" s="19"/>
      <c r="J55" s="19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1" hidden="false" customHeight="true" outlineLevel="0" collapsed="false">
      <c r="A56" s="19"/>
      <c r="B56" s="19"/>
      <c r="C56" s="19"/>
      <c r="D56" s="19"/>
      <c r="E56" s="89" t="s">
        <v>100</v>
      </c>
      <c r="F56" s="90"/>
      <c r="G56" s="91" t="n">
        <f aca="false">+H12-G55</f>
        <v>833500</v>
      </c>
      <c r="H56" s="19"/>
      <c r="I56" s="19"/>
      <c r="J56" s="19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true" customHeight="true" outlineLevel="0" collapsed="false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true" customHeight="true" outlineLevel="0" collapsed="false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true" customHeight="true" outlineLevel="0" collapsed="false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true" customHeight="true" outlineLevel="0" collapsed="false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true" customHeight="true" outlineLevel="0" collapsed="false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true" customHeight="true" outlineLevel="0" collapsed="false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true" customHeight="tru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true" customHeight="true" outlineLevel="0" collapsed="false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true" customHeight="true" outlineLevel="0" collapsed="false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true" customHeight="true" outlineLevel="0" collapsed="false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true" customHeight="true" outlineLevel="0" collapsed="false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true" customHeight="true" outlineLevel="0" collapsed="false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true" customHeight="true" outlineLevel="0" collapsed="false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true" customHeight="true" outlineLevel="0" collapsed="false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true" customHeight="true" outlineLevel="0" collapsed="false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true" customHeight="true" outlineLevel="0" collapsed="false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true" customHeight="true" outlineLevel="0" collapsed="false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true" customHeight="true" outlineLevel="0" collapsed="false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true" customHeight="true" outlineLevel="0" collapsed="false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true" customHeight="true" outlineLevel="0" collapsed="false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true" customHeight="true" outlineLevel="0" collapsed="false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true" customHeight="true" outlineLevel="0" collapsed="false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true" customHeight="true" outlineLevel="0" collapsed="false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true" customHeight="true" outlineLevel="0" collapsed="false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true" customHeight="true" outlineLevel="0" collapsed="false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true" customHeight="true" outlineLevel="0" collapsed="false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true" customHeight="true" outlineLevel="0" collapsed="false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true" customHeight="true" outlineLevel="0" collapsed="false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true" customHeight="true" outlineLevel="0" collapsed="false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true" customHeight="true" outlineLevel="0" collapsed="false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tru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tru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tru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tru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tru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tru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tru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tru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tru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tru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tru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tru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tru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tru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tru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tru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tru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true" customHeight="tru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true" customHeight="tru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true" customHeight="tru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true" customHeight="tru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true" customHeight="true" outlineLevel="0" collapsed="false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true" customHeight="true" outlineLevel="0" collapsed="false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true" customHeight="true" outlineLevel="0" collapsed="false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true" customHeight="true" outlineLevel="0" collapsed="false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true" customHeight="true" outlineLevel="0" collapsed="false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true" customHeight="true" outlineLevel="0" collapsed="false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true" customHeight="true" outlineLevel="0" collapsed="false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true" customHeight="true" outlineLevel="0" collapsed="false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true" customHeight="true" outlineLevel="0" collapsed="false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true" customHeight="true" outlineLevel="0" collapsed="false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true" customHeight="true" outlineLevel="0" collapsed="false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true" customHeight="true" outlineLevel="0" collapsed="false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true" customHeight="true" outlineLevel="0" collapsed="false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true" customHeight="true" outlineLevel="0" collapsed="false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true" customHeight="true" outlineLevel="0" collapsed="false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true" customHeight="true" outlineLevel="0" collapsed="false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true" customHeight="true" outlineLevel="0" collapsed="false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true" customHeight="true" outlineLevel="0" collapsed="false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true" customHeight="true" outlineLevel="0" collapsed="false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true" customHeight="true" outlineLevel="0" collapsed="false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true" customHeight="true" outlineLevel="0" collapsed="false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true" customHeight="true" outlineLevel="0" collapsed="false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true" customHeight="true" outlineLevel="0" collapsed="false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true" customHeight="true" outlineLevel="0" collapsed="false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true" customHeight="true" outlineLevel="0" collapsed="false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true" customHeight="true" outlineLevel="0" collapsed="false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true" customHeight="true" outlineLevel="0" collapsed="false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true" customHeight="true" outlineLevel="0" collapsed="false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true" customHeight="true" outlineLevel="0" collapsed="false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true" customHeight="true" outlineLevel="0" collapsed="false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true" customHeight="true" outlineLevel="0" collapsed="false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true" customHeight="true" outlineLevel="0" collapsed="false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true" customHeight="true" outlineLevel="0" collapsed="false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true" customHeight="true" outlineLevel="0" collapsed="false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true" customHeight="true" outlineLevel="0" collapsed="false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true" customHeight="true" outlineLevel="0" collapsed="false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true" customHeight="true" outlineLevel="0" collapsed="false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true" customHeight="true" outlineLevel="0" collapsed="false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true" customHeight="true" outlineLevel="0" collapsed="false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true" customHeight="true" outlineLevel="0" collapsed="false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true" customHeight="true" outlineLevel="0" collapsed="false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true" customHeight="true" outlineLevel="0" collapsed="false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true" customHeight="true" outlineLevel="0" collapsed="false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true" customHeight="true" outlineLevel="0" collapsed="false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true" customHeight="true" outlineLevel="0" collapsed="false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true" customHeight="true" outlineLevel="0" collapsed="false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true" customHeight="true" outlineLevel="0" collapsed="false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true" customHeight="true" outlineLevel="0" collapsed="false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true" customHeight="true" outlineLevel="0" collapsed="false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true" customHeight="true" outlineLevel="0" collapsed="false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true" customHeight="true" outlineLevel="0" collapsed="false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true" customHeight="true" outlineLevel="0" collapsed="false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true" customHeight="true" outlineLevel="0" collapsed="false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true" customHeight="true" outlineLevel="0" collapsed="false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true" customHeight="true" outlineLevel="0" collapsed="false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true" customHeight="true" outlineLevel="0" collapsed="false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true" customHeight="true" outlineLevel="0" collapsed="false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true" customHeight="tru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true" customHeight="true" outlineLevel="0" collapsed="false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true" customHeight="true" outlineLevel="0" collapsed="false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true" customHeight="true" outlineLevel="0" collapsed="false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true" customHeight="true" outlineLevel="0" collapsed="false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true" customHeight="true" outlineLevel="0" collapsed="false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true" customHeight="true" outlineLevel="0" collapsed="false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true" customHeight="true" outlineLevel="0" collapsed="false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true" customHeight="tru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true" customHeight="true" outlineLevel="0" collapsed="false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true" customHeight="true" outlineLevel="0" collapsed="false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true" customHeight="true" outlineLevel="0" collapsed="false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true" customHeight="true" outlineLevel="0" collapsed="false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true" customHeight="true" outlineLevel="0" collapsed="false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true" customHeight="true" outlineLevel="0" collapsed="false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true" customHeight="true" outlineLevel="0" collapsed="false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true" customHeight="true" outlineLevel="0" collapsed="false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true" customHeight="true" outlineLevel="0" collapsed="false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true" customHeight="true" outlineLevel="0" collapsed="false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true" customHeight="true" outlineLevel="0" collapsed="false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true" customHeight="true" outlineLevel="0" collapsed="false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true" customHeight="true" outlineLevel="0" collapsed="false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true" customHeight="true" outlineLevel="0" collapsed="false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true" customHeight="true" outlineLevel="0" collapsed="false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true" customHeight="true" outlineLevel="0" collapsed="false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true" customHeight="true" outlineLevel="0" collapsed="false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true" customHeight="true" outlineLevel="0" collapsed="false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true" customHeight="true" outlineLevel="0" collapsed="false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true" customHeight="true" outlineLevel="0" collapsed="false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true" customHeight="true" outlineLevel="0" collapsed="false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true" customHeight="true" outlineLevel="0" collapsed="false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true" customHeight="true" outlineLevel="0" collapsed="false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true" customHeight="true" outlineLevel="0" collapsed="false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true" customHeight="true" outlineLevel="0" collapsed="false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true" customHeight="tru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true" customHeight="true" outlineLevel="0" collapsed="false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true" customHeight="true" outlineLevel="0" collapsed="false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true" customHeight="true" outlineLevel="0" collapsed="false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true" customHeight="true" outlineLevel="0" collapsed="false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tru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tru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true" customHeight="true" outlineLevel="0" collapsed="false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true" customHeight="true" outlineLevel="0" collapsed="false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true" customHeight="true" outlineLevel="0" collapsed="false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true" customHeight="true" outlineLevel="0" collapsed="false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true" customHeight="true" outlineLevel="0" collapsed="false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true" customHeight="true" outlineLevel="0" collapsed="false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true" customHeight="true" outlineLevel="0" collapsed="false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true" customHeight="true" outlineLevel="0" collapsed="false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true" customHeight="true" outlineLevel="0" collapsed="false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true" customHeight="true" outlineLevel="0" collapsed="false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true" customHeight="true" outlineLevel="0" collapsed="false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true" customHeight="true" outlineLevel="0" collapsed="false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true" customHeight="true" outlineLevel="0" collapsed="false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true" customHeight="true" outlineLevel="0" collapsed="false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true" customHeight="true" outlineLevel="0" collapsed="false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true" customHeight="true" outlineLevel="0" collapsed="false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true" customHeight="true" outlineLevel="0" collapsed="false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true" customHeight="true" outlineLevel="0" collapsed="false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true" customHeight="true" outlineLevel="0" collapsed="false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true" customHeight="true" outlineLevel="0" collapsed="false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true" customHeight="true" outlineLevel="0" collapsed="false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true" customHeight="true" outlineLevel="0" collapsed="false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true" customHeight="true" outlineLevel="0" collapsed="false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true" customHeight="true" outlineLevel="0" collapsed="false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true" customHeight="true" outlineLevel="0" collapsed="false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true" customHeight="true" outlineLevel="0" collapsed="false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true" customHeight="true" outlineLevel="0" collapsed="false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true" customHeight="true" outlineLevel="0" collapsed="false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true" customHeight="true" outlineLevel="0" collapsed="false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true" customHeight="true" outlineLevel="0" collapsed="false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true" customHeight="true" outlineLevel="0" collapsed="false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true" customHeight="true" outlineLevel="0" collapsed="false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true" customHeight="true" outlineLevel="0" collapsed="false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true" customHeight="tru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true" customHeight="true" outlineLevel="0" collapsed="false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true" customHeight="tru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tru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tru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tru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tru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tru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tru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tru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tru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tru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tru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tru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tru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tru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tru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mergeCells count="24">
    <mergeCell ref="H14:I14"/>
    <mergeCell ref="C15:D15"/>
    <mergeCell ref="G18:I18"/>
    <mergeCell ref="B19:B27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B28:B29"/>
    <mergeCell ref="G28:I28"/>
    <mergeCell ref="G29:I29"/>
    <mergeCell ref="B30:B33"/>
    <mergeCell ref="G30:I30"/>
    <mergeCell ref="G31:I31"/>
    <mergeCell ref="G32:I32"/>
    <mergeCell ref="G33:I33"/>
    <mergeCell ref="B44:H44"/>
    <mergeCell ref="B50:G50"/>
    <mergeCell ref="B54:G54"/>
  </mergeCells>
  <hyperlinks>
    <hyperlink ref="C9" r:id="rId1" display="andresdelmedicobravo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AC100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4" activePane="bottomLeft" state="frozen"/>
      <selection pane="topLeft" activeCell="A1" activeCellId="0" sqref="A1"/>
      <selection pane="bottomLeft" activeCell="E23" activeCellId="0" sqref="E23"/>
    </sheetView>
  </sheetViews>
  <sheetFormatPr defaultColWidth="14.640625" defaultRowHeight="14.4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.99"/>
    <col collapsed="false" customWidth="true" hidden="false" outlineLevel="0" max="3" min="3" style="0" width="21.44"/>
    <col collapsed="false" customWidth="true" hidden="false" outlineLevel="0" max="4" min="4" style="0" width="35.44"/>
    <col collapsed="false" customWidth="true" hidden="false" outlineLevel="0" max="7" min="5" style="0" width="14.11"/>
    <col collapsed="false" customWidth="true" hidden="false" outlineLevel="0" max="8" min="8" style="0" width="12.1"/>
    <col collapsed="false" customWidth="true" hidden="false" outlineLevel="0" max="9" min="9" style="0" width="16.44"/>
    <col collapsed="false" customWidth="true" hidden="false" outlineLevel="0" max="10" min="10" style="0" width="42.44"/>
    <col collapsed="false" customWidth="true" hidden="false" outlineLevel="0" max="11" min="11" style="0" width="13.33"/>
    <col collapsed="false" customWidth="true" hidden="false" outlineLevel="0" max="12" min="12" style="0" width="13.89"/>
    <col collapsed="false" customWidth="true" hidden="false" outlineLevel="0" max="13" min="13" style="0" width="16.44"/>
    <col collapsed="false" customWidth="true" hidden="false" outlineLevel="0" max="14" min="14" style="0" width="17.44"/>
    <col collapsed="false" customWidth="true" hidden="true" outlineLevel="0" max="29" min="15" style="0" width="12.1"/>
  </cols>
  <sheetData>
    <row r="1" customFormat="false" ht="22.5" hidden="false" customHeight="true" outlineLevel="0" collapsed="false">
      <c r="A1" s="97"/>
      <c r="B1" s="98"/>
      <c r="C1" s="98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50"/>
      <c r="AC1" s="50"/>
    </row>
    <row r="2" customFormat="false" ht="33" hidden="false" customHeight="true" outlineLevel="0" collapsed="false">
      <c r="A2" s="97"/>
      <c r="B2" s="98"/>
      <c r="C2" s="98"/>
      <c r="D2" s="101" t="s">
        <v>106</v>
      </c>
      <c r="E2" s="99"/>
      <c r="F2" s="99"/>
      <c r="G2" s="99"/>
      <c r="H2" s="99"/>
      <c r="I2" s="102" t="s">
        <v>107</v>
      </c>
      <c r="J2" s="103" t="s">
        <v>108</v>
      </c>
      <c r="K2" s="103"/>
      <c r="L2" s="99"/>
      <c r="M2" s="99"/>
      <c r="N2" s="99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50"/>
      <c r="AC2" s="50"/>
    </row>
    <row r="3" customFormat="false" ht="18.75" hidden="false" customHeight="true" outlineLevel="0" collapsed="false">
      <c r="A3" s="104"/>
      <c r="B3" s="105" t="s">
        <v>109</v>
      </c>
      <c r="C3" s="105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50"/>
      <c r="AC3" s="50"/>
    </row>
    <row r="4" customFormat="false" ht="4.5" hidden="false" customHeight="true" outlineLevel="0" collapsed="false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50"/>
      <c r="AC4" s="50"/>
    </row>
    <row r="5" customFormat="false" ht="13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50"/>
      <c r="AC5" s="50"/>
    </row>
    <row r="6" customFormat="false" ht="21" hidden="false" customHeight="false" outlineLevel="0" collapsed="false">
      <c r="A6" s="8"/>
      <c r="B6" s="8"/>
      <c r="C6" s="9" t="s">
        <v>110</v>
      </c>
      <c r="D6" s="107"/>
      <c r="E6" s="107"/>
      <c r="F6" s="107"/>
      <c r="G6" s="108" t="s">
        <v>61</v>
      </c>
      <c r="H6" s="108"/>
      <c r="I6" s="8"/>
      <c r="J6" s="9" t="s">
        <v>111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customFormat="false" ht="5.2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customFormat="false" ht="13.5" hidden="false" customHeight="true" outlineLevel="0" collapsed="false">
      <c r="A8" s="8"/>
      <c r="B8" s="8"/>
      <c r="C8" s="8"/>
      <c r="D8" s="8"/>
      <c r="E8" s="71" t="s">
        <v>63</v>
      </c>
      <c r="F8" s="8"/>
      <c r="G8" s="8"/>
      <c r="H8" s="8"/>
      <c r="I8" s="8"/>
      <c r="J8" s="8"/>
      <c r="K8" s="71" t="s">
        <v>63</v>
      </c>
      <c r="L8" s="71" t="s">
        <v>64</v>
      </c>
      <c r="M8" s="71" t="s">
        <v>65</v>
      </c>
      <c r="N8" s="8"/>
      <c r="O8" s="8"/>
      <c r="P8" s="8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50"/>
    </row>
    <row r="9" customFormat="false" ht="18" hidden="false" customHeight="true" outlineLevel="0" collapsed="false">
      <c r="A9" s="8"/>
      <c r="B9" s="8"/>
      <c r="C9" s="110" t="s">
        <v>112</v>
      </c>
      <c r="D9" s="36" t="s">
        <v>113</v>
      </c>
      <c r="E9" s="111"/>
      <c r="F9" s="8"/>
      <c r="G9" s="8"/>
      <c r="H9" s="8"/>
      <c r="I9" s="110" t="s">
        <v>67</v>
      </c>
      <c r="J9" s="36" t="str">
        <f aca="false">+'Inversión compra'!C19</f>
        <v>Precio compra</v>
      </c>
      <c r="K9" s="112" t="n">
        <f aca="false">+'Inversión compra'!D19</f>
        <v>250000</v>
      </c>
      <c r="L9" s="113" t="n">
        <f aca="false">+'Inversión compra'!E19</f>
        <v>929.368029739777</v>
      </c>
      <c r="M9" s="114" t="n">
        <f aca="false">+'Inversión compra'!F19</f>
        <v>0.266878461413644</v>
      </c>
      <c r="N9" s="8"/>
      <c r="O9" s="8"/>
      <c r="P9" s="8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50"/>
    </row>
    <row r="10" customFormat="false" ht="18" hidden="false" customHeight="true" outlineLevel="0" collapsed="false">
      <c r="A10" s="8"/>
      <c r="B10" s="8"/>
      <c r="C10" s="110"/>
      <c r="D10" s="69" t="s">
        <v>83</v>
      </c>
      <c r="E10" s="115"/>
      <c r="F10" s="8"/>
      <c r="G10" s="8"/>
      <c r="H10" s="8"/>
      <c r="I10" s="110"/>
      <c r="J10" s="8" t="str">
        <f aca="false">+'Inversión compra'!C21</f>
        <v>Notario y registro</v>
      </c>
      <c r="K10" s="116" t="n">
        <f aca="false">+'Inversión compra'!D21</f>
        <v>5000</v>
      </c>
      <c r="L10" s="117" t="n">
        <f aca="false">+'Inversión compra'!E21</f>
        <v>18.5873605947955</v>
      </c>
      <c r="M10" s="118" t="n">
        <f aca="false">+'Inversión compra'!F21</f>
        <v>0.00533756922827289</v>
      </c>
      <c r="N10" s="8"/>
      <c r="O10" s="8"/>
      <c r="P10" s="8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50"/>
    </row>
    <row r="11" customFormat="false" ht="18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110"/>
      <c r="J11" s="8" t="str">
        <f aca="false">+'Inversión compra'!C23</f>
        <v>Impuestos: IVA / ITP</v>
      </c>
      <c r="K11" s="116" t="n">
        <f aca="false">+'Inversión compra'!D23</f>
        <v>17500</v>
      </c>
      <c r="L11" s="117" t="n">
        <f aca="false">+'Inversión compra'!E23</f>
        <v>65.0557620817844</v>
      </c>
      <c r="M11" s="118" t="n">
        <f aca="false">+'Inversión compra'!F23</f>
        <v>0.0186814922989551</v>
      </c>
      <c r="N11" s="8"/>
      <c r="O11" s="8"/>
      <c r="P11" s="8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50"/>
    </row>
    <row r="12" customFormat="false" ht="18" hidden="false" customHeight="true" outlineLevel="0" collapsed="false">
      <c r="A12" s="8"/>
      <c r="B12" s="8"/>
      <c r="C12" s="119" t="s">
        <v>114</v>
      </c>
      <c r="D12" s="9"/>
      <c r="E12" s="8"/>
      <c r="F12" s="8"/>
      <c r="G12" s="8"/>
      <c r="H12" s="8"/>
      <c r="I12" s="110"/>
      <c r="J12" s="8" t="str">
        <f aca="false">+'Inversión compra'!C24</f>
        <v>Comisión compra</v>
      </c>
      <c r="K12" s="116" t="n">
        <f aca="false">+'Inversión compra'!D24</f>
        <v>0</v>
      </c>
      <c r="L12" s="117" t="n">
        <f aca="false">+'Inversión compra'!E24</f>
        <v>0</v>
      </c>
      <c r="M12" s="118" t="n">
        <f aca="false">+'Inversión compra'!F24</f>
        <v>0</v>
      </c>
      <c r="N12" s="8"/>
      <c r="O12" s="8"/>
      <c r="P12" s="8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50"/>
    </row>
    <row r="13" customFormat="false" ht="18" hidden="false" customHeight="true" outlineLevel="0" collapsed="false">
      <c r="A13" s="8"/>
      <c r="B13" s="8"/>
      <c r="C13" s="119"/>
      <c r="D13" s="8"/>
      <c r="E13" s="120"/>
      <c r="F13" s="8"/>
      <c r="G13" s="8"/>
      <c r="H13" s="8"/>
      <c r="I13" s="110"/>
      <c r="J13" s="8" t="str">
        <f aca="false">+'Inversión compra'!C25</f>
        <v>Gastos financiación</v>
      </c>
      <c r="K13" s="116" t="n">
        <f aca="false">+'Inversión compra'!D25</f>
        <v>0</v>
      </c>
      <c r="L13" s="117" t="n">
        <f aca="false">+'Inversión compra'!E25</f>
        <v>0</v>
      </c>
      <c r="M13" s="118" t="n">
        <f aca="false">+'Inversión compra'!F25</f>
        <v>0</v>
      </c>
      <c r="N13" s="8"/>
      <c r="O13" s="8"/>
      <c r="P13" s="8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50"/>
    </row>
    <row r="14" customFormat="false" ht="18" hidden="false" customHeight="true" outlineLevel="0" collapsed="false">
      <c r="A14" s="8"/>
      <c r="B14" s="8"/>
      <c r="C14" s="8"/>
      <c r="D14" s="8"/>
      <c r="E14" s="121" t="s">
        <v>115</v>
      </c>
      <c r="F14" s="122" t="s">
        <v>116</v>
      </c>
      <c r="G14" s="122" t="s">
        <v>117</v>
      </c>
      <c r="H14" s="8"/>
      <c r="I14" s="110"/>
      <c r="J14" s="8" t="str">
        <f aca="false">+'Inversión compra'!C26</f>
        <v>Equipo interno captación</v>
      </c>
      <c r="K14" s="116" t="n">
        <f aca="false">+'Inversión compra'!D26</f>
        <v>20000</v>
      </c>
      <c r="L14" s="117" t="n">
        <f aca="false">+'Inversión compra'!E26</f>
        <v>74.3494423791822</v>
      </c>
      <c r="M14" s="118" t="n">
        <f aca="false">+'Inversión compra'!F26</f>
        <v>0.0213502769130916</v>
      </c>
      <c r="N14" s="8"/>
      <c r="O14" s="8"/>
      <c r="P14" s="8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50"/>
    </row>
    <row r="15" customFormat="false" ht="18" hidden="false" customHeight="true" outlineLevel="0" collapsed="false">
      <c r="A15" s="8"/>
      <c r="B15" s="8"/>
      <c r="C15" s="110" t="s">
        <v>118</v>
      </c>
      <c r="D15" s="36" t="s">
        <v>119</v>
      </c>
      <c r="E15" s="123" t="n">
        <f aca="false">E16/'Datos inmueble'!C11</f>
        <v>0</v>
      </c>
      <c r="F15" s="123" t="n">
        <f aca="false">F16/'Datos inmueble'!C11</f>
        <v>0</v>
      </c>
      <c r="G15" s="124" t="n">
        <f aca="false">G16/'Datos inmueble'!C11</f>
        <v>0</v>
      </c>
      <c r="H15" s="8"/>
      <c r="I15" s="110"/>
      <c r="J15" s="69" t="str">
        <f aca="false">+'Inversión compra'!C27</f>
        <v>Otros gastos compra</v>
      </c>
      <c r="K15" s="125" t="n">
        <f aca="false">+'Inversión compra'!D27</f>
        <v>0</v>
      </c>
      <c r="L15" s="126" t="n">
        <f aca="false">+'Inversión compra'!E27</f>
        <v>0</v>
      </c>
      <c r="M15" s="127" t="n">
        <f aca="false">+'Inversión compra'!F27</f>
        <v>0</v>
      </c>
      <c r="N15" s="8"/>
      <c r="O15" s="8"/>
      <c r="P15" s="8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50"/>
    </row>
    <row r="16" customFormat="false" ht="18" hidden="false" customHeight="true" outlineLevel="0" collapsed="false">
      <c r="A16" s="8"/>
      <c r="B16" s="8"/>
      <c r="C16" s="110"/>
      <c r="D16" s="8" t="s">
        <v>120</v>
      </c>
      <c r="E16" s="128"/>
      <c r="F16" s="128"/>
      <c r="G16" s="129"/>
      <c r="H16" s="8"/>
      <c r="I16" s="130" t="s">
        <v>77</v>
      </c>
      <c r="J16" s="36" t="str">
        <f aca="false">+'Inversión compra'!C28</f>
        <v>Mobiliario</v>
      </c>
      <c r="K16" s="112" t="n">
        <f aca="false">+'Inversión compra'!D28</f>
        <v>0</v>
      </c>
      <c r="L16" s="113" t="n">
        <f aca="false">+'Inversión compra'!E28</f>
        <v>0</v>
      </c>
      <c r="M16" s="114" t="n">
        <f aca="false">+'Inversión compra'!F28</f>
        <v>0</v>
      </c>
      <c r="N16" s="8"/>
      <c r="O16" s="8"/>
      <c r="P16" s="8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50"/>
    </row>
    <row r="17" customFormat="false" ht="18" hidden="false" customHeight="true" outlineLevel="0" collapsed="false">
      <c r="A17" s="8"/>
      <c r="B17" s="8"/>
      <c r="C17" s="110"/>
      <c r="D17" s="8" t="s">
        <v>121</v>
      </c>
      <c r="E17" s="116" t="n">
        <f aca="false">+E16*12</f>
        <v>0</v>
      </c>
      <c r="F17" s="116" t="n">
        <f aca="false">+F16*12</f>
        <v>0</v>
      </c>
      <c r="G17" s="131" t="n">
        <f aca="false">+G16*12</f>
        <v>0</v>
      </c>
      <c r="H17" s="8"/>
      <c r="I17" s="130"/>
      <c r="J17" s="58" t="str">
        <f aca="false">+'Inversión compra'!C29</f>
        <v>Coste total reforma</v>
      </c>
      <c r="K17" s="125" t="n">
        <f aca="false">+'Inversión compra'!D29</f>
        <v>641000</v>
      </c>
      <c r="L17" s="126" t="n">
        <f aca="false">+'Inversión compra'!E29</f>
        <v>2382.89962825279</v>
      </c>
      <c r="M17" s="127" t="n">
        <f aca="false">+'Inversión compra'!F29</f>
        <v>0.684276375064585</v>
      </c>
      <c r="N17" s="8"/>
      <c r="O17" s="8"/>
      <c r="P17" s="8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50"/>
    </row>
    <row r="18" customFormat="false" ht="18" hidden="false" customHeight="true" outlineLevel="0" collapsed="false">
      <c r="A18" s="8"/>
      <c r="B18" s="8"/>
      <c r="C18" s="110"/>
      <c r="D18" s="69" t="s">
        <v>122</v>
      </c>
      <c r="E18" s="132" t="n">
        <v>0.98</v>
      </c>
      <c r="F18" s="132" t="n">
        <f aca="false">E18</f>
        <v>0.98</v>
      </c>
      <c r="G18" s="133" t="n">
        <f aca="false">F18</f>
        <v>0.98</v>
      </c>
      <c r="H18" s="8"/>
      <c r="I18" s="110" t="s">
        <v>80</v>
      </c>
      <c r="J18" s="36" t="str">
        <f aca="false">+'Inversión compra'!C30</f>
        <v>IBI + Tasas Municipales</v>
      </c>
      <c r="K18" s="112" t="n">
        <f aca="false">+'Inversión compra'!D30</f>
        <v>2000</v>
      </c>
      <c r="L18" s="113" t="n">
        <f aca="false">+'Inversión compra'!E30</f>
        <v>7.43494423791822</v>
      </c>
      <c r="M18" s="114" t="n">
        <f aca="false">+'Inversión compra'!F30</f>
        <v>0.00213502769130916</v>
      </c>
      <c r="N18" s="8"/>
      <c r="O18" s="8"/>
      <c r="P18" s="8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50"/>
    </row>
    <row r="19" customFormat="false" ht="18" hidden="false" customHeight="true" outlineLevel="0" collapsed="false">
      <c r="A19" s="8"/>
      <c r="B19" s="8"/>
      <c r="C19" s="134" t="s">
        <v>123</v>
      </c>
      <c r="D19" s="8" t="s">
        <v>124</v>
      </c>
      <c r="E19" s="135" t="n">
        <f aca="false">E16*12/$K$24</f>
        <v>0</v>
      </c>
      <c r="F19" s="135" t="n">
        <f aca="false">F16*12/$K$24</f>
        <v>0</v>
      </c>
      <c r="G19" s="136" t="n">
        <f aca="false">G16*12/$K$24</f>
        <v>0</v>
      </c>
      <c r="H19" s="8"/>
      <c r="I19" s="110"/>
      <c r="J19" s="8" t="str">
        <f aca="false">+'Inversión compra'!C31</f>
        <v>Seguro</v>
      </c>
      <c r="K19" s="116" t="n">
        <f aca="false">+'Inversión compra'!D31</f>
        <v>1256</v>
      </c>
      <c r="L19" s="117" t="n">
        <f aca="false">+'Inversión compra'!E31</f>
        <v>4.66914498141264</v>
      </c>
      <c r="M19" s="118" t="n">
        <f aca="false">+'Inversión compra'!F31</f>
        <v>0.00134079739014215</v>
      </c>
      <c r="N19" s="8"/>
      <c r="O19" s="8"/>
      <c r="P19" s="8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50"/>
    </row>
    <row r="20" customFormat="false" ht="18" hidden="false" customHeight="true" outlineLevel="0" collapsed="false">
      <c r="A20" s="8"/>
      <c r="B20" s="8"/>
      <c r="C20" s="134"/>
      <c r="D20" s="8" t="s">
        <v>125</v>
      </c>
      <c r="E20" s="135" t="n">
        <f aca="false">E16*12/$K$25</f>
        <v>0</v>
      </c>
      <c r="F20" s="135" t="n">
        <f aca="false">F16*12/$K$25</f>
        <v>0</v>
      </c>
      <c r="G20" s="136" t="n">
        <f aca="false">G16*12/$K$25</f>
        <v>0</v>
      </c>
      <c r="H20" s="8"/>
      <c r="I20" s="110"/>
      <c r="J20" s="8" t="str">
        <f aca="false">+'Inversión compra'!C32</f>
        <v>Seguro impago</v>
      </c>
      <c r="K20" s="116" t="n">
        <f aca="false">+'Inversión compra'!D32</f>
        <v>0</v>
      </c>
      <c r="L20" s="117" t="n">
        <f aca="false">+'Inversión compra'!E32</f>
        <v>0</v>
      </c>
      <c r="M20" s="118" t="n">
        <f aca="false">+'Inversión compra'!F32</f>
        <v>0</v>
      </c>
      <c r="N20" s="8"/>
      <c r="O20" s="8"/>
      <c r="P20" s="8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50"/>
    </row>
    <row r="21" customFormat="false" ht="18" hidden="false" customHeight="true" outlineLevel="0" collapsed="false">
      <c r="A21" s="8"/>
      <c r="B21" s="8"/>
      <c r="C21" s="134"/>
      <c r="D21" s="8" t="s">
        <v>126</v>
      </c>
      <c r="E21" s="135" t="n">
        <f aca="false">+(E16*12*E18-SUM($K$18:$K$21,$E$9:$E$10))/$K$25</f>
        <v>-0.00348794858061061</v>
      </c>
      <c r="F21" s="135" t="n">
        <f aca="false">+(F16*12*F18-SUM($K$18:$K$21,$E$9:$E$10))/$K$25</f>
        <v>-0.00348794858061061</v>
      </c>
      <c r="G21" s="136" t="n">
        <f aca="false">+(G16*12*G18-SUM($K$18:$K$21,$E$9:$E$10))/$K$25</f>
        <v>-0.00348794858061061</v>
      </c>
      <c r="H21" s="8"/>
      <c r="I21" s="110"/>
      <c r="J21" s="69" t="str">
        <f aca="false">+'Inversión compra'!C33</f>
        <v>Comunidad de vecinos</v>
      </c>
      <c r="K21" s="125" t="n">
        <f aca="false">+'Inversión compra'!D33</f>
        <v>0</v>
      </c>
      <c r="L21" s="126" t="n">
        <f aca="false">+'Inversión compra'!E33</f>
        <v>0</v>
      </c>
      <c r="M21" s="127" t="n">
        <f aca="false">+'Inversión compra'!F33</f>
        <v>0</v>
      </c>
      <c r="N21" s="8"/>
      <c r="O21" s="8"/>
      <c r="P21" s="8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50"/>
    </row>
    <row r="22" customFormat="false" ht="18" hidden="false" customHeight="true" outlineLevel="0" collapsed="false">
      <c r="A22" s="8"/>
      <c r="B22" s="8"/>
      <c r="C22" s="134"/>
      <c r="D22" s="8" t="s">
        <v>127</v>
      </c>
      <c r="E22" s="137" t="n">
        <v>0.06</v>
      </c>
      <c r="F22" s="137" t="n">
        <f aca="false">+E22</f>
        <v>0.06</v>
      </c>
      <c r="G22" s="138" t="n">
        <f aca="false">+E22</f>
        <v>0.06</v>
      </c>
      <c r="H22" s="8"/>
      <c r="I22" s="139"/>
      <c r="J22" s="139"/>
      <c r="K22" s="139"/>
      <c r="L22" s="139"/>
      <c r="M22" s="139"/>
      <c r="N22" s="8"/>
      <c r="O22" s="8"/>
      <c r="P22" s="8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50"/>
    </row>
    <row r="23" customFormat="false" ht="18" hidden="false" customHeight="true" outlineLevel="0" collapsed="false">
      <c r="A23" s="8"/>
      <c r="B23" s="8"/>
      <c r="C23" s="134"/>
      <c r="D23" s="69" t="s">
        <v>128</v>
      </c>
      <c r="E23" s="140" t="n">
        <f aca="false">(E16*12*E18-SUM($E$9:$E$10,$K$18:$K$21))/E22-SUM($K$10:$K$17)</f>
        <v>-737766.666666667</v>
      </c>
      <c r="F23" s="140" t="n">
        <f aca="false">(F16*12*F18-SUM($E$9:$E$10,$K$18:$K$21))/F22-SUM($K$10:$K$17)</f>
        <v>-737766.666666667</v>
      </c>
      <c r="G23" s="141" t="n">
        <f aca="false">(G16*12*G18-SUM($E$9:$E$10,$K$18:$K$21))/G22-SUM($K$10:$K$17)</f>
        <v>-737766.666666667</v>
      </c>
      <c r="H23" s="8"/>
      <c r="I23" s="139"/>
      <c r="J23" s="139"/>
      <c r="K23" s="139"/>
      <c r="L23" s="139"/>
      <c r="M23" s="139"/>
      <c r="N23" s="8"/>
      <c r="O23" s="8"/>
      <c r="P23" s="8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50"/>
    </row>
    <row r="24" customFormat="false" ht="18" hidden="false" customHeight="true" outlineLevel="0" collapsed="false">
      <c r="A24" s="8"/>
      <c r="B24" s="8"/>
      <c r="C24" s="119" t="s">
        <v>129</v>
      </c>
      <c r="D24" s="119"/>
      <c r="E24" s="19"/>
      <c r="F24" s="107"/>
      <c r="G24" s="107"/>
      <c r="H24" s="8"/>
      <c r="I24" s="130" t="s">
        <v>130</v>
      </c>
      <c r="J24" s="36" t="s">
        <v>131</v>
      </c>
      <c r="K24" s="142" t="n">
        <f aca="false">+K9</f>
        <v>250000</v>
      </c>
      <c r="L24" s="8"/>
      <c r="M24" s="8"/>
      <c r="N24" s="8"/>
      <c r="O24" s="8"/>
      <c r="P24" s="8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50"/>
    </row>
    <row r="25" customFormat="false" ht="18" hidden="false" customHeight="true" outlineLevel="0" collapsed="false">
      <c r="A25" s="8"/>
      <c r="B25" s="8"/>
      <c r="C25" s="119"/>
      <c r="D25" s="119"/>
      <c r="E25" s="107"/>
      <c r="F25" s="107"/>
      <c r="G25" s="107"/>
      <c r="H25" s="8"/>
      <c r="I25" s="130"/>
      <c r="J25" s="69" t="s">
        <v>132</v>
      </c>
      <c r="K25" s="143" t="n">
        <f aca="false">+SUM(K9:K17)</f>
        <v>933500</v>
      </c>
      <c r="L25" s="8"/>
      <c r="M25" s="8"/>
      <c r="N25" s="139"/>
      <c r="O25" s="8"/>
      <c r="P25" s="8"/>
      <c r="Q25" s="8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</row>
    <row r="26" customFormat="false" ht="18" hidden="false" customHeight="true" outlineLevel="0" collapsed="false">
      <c r="A26" s="8"/>
      <c r="B26" s="8"/>
      <c r="C26" s="8"/>
      <c r="D26" s="8"/>
      <c r="E26" s="121" t="s">
        <v>115</v>
      </c>
      <c r="F26" s="122" t="s">
        <v>116</v>
      </c>
      <c r="G26" s="122" t="s">
        <v>117</v>
      </c>
      <c r="H26" s="8"/>
      <c r="I26" s="139"/>
      <c r="J26" s="139"/>
      <c r="K26" s="139"/>
      <c r="L26" s="139"/>
      <c r="M26" s="139"/>
      <c r="N26" s="139"/>
      <c r="O26" s="8"/>
      <c r="P26" s="8"/>
      <c r="Q26" s="8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</row>
    <row r="27" customFormat="false" ht="18" hidden="false" customHeight="true" outlineLevel="0" collapsed="false">
      <c r="A27" s="8"/>
      <c r="B27" s="8"/>
      <c r="C27" s="144" t="s">
        <v>133</v>
      </c>
      <c r="D27" s="36" t="s">
        <v>134</v>
      </c>
      <c r="E27" s="145" t="s">
        <v>92</v>
      </c>
      <c r="F27" s="145"/>
      <c r="G27" s="145"/>
      <c r="H27" s="8"/>
      <c r="I27" s="139"/>
      <c r="J27" s="139"/>
      <c r="K27" s="139"/>
      <c r="L27" s="139"/>
      <c r="M27" s="139"/>
      <c r="N27" s="139"/>
      <c r="O27" s="139"/>
      <c r="P27" s="139"/>
      <c r="Q27" s="139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</row>
    <row r="28" customFormat="false" ht="18" hidden="false" customHeight="true" outlineLevel="0" collapsed="false">
      <c r="A28" s="8"/>
      <c r="B28" s="8"/>
      <c r="C28" s="144"/>
      <c r="D28" s="8" t="s">
        <v>135</v>
      </c>
      <c r="E28" s="147" t="n">
        <f aca="false">IF($E$27='Inversión compra'!$B$44,'Inversión compra'!$C$48*12,"-")</f>
        <v>9315.54237030137</v>
      </c>
      <c r="F28" s="147" t="n">
        <f aca="false">IF($E$27='Inversión compra'!$B$44,'Inversión compra'!$C$48*12,"-")</f>
        <v>9315.54237030137</v>
      </c>
      <c r="G28" s="148" t="n">
        <f aca="false">IF($E$27='Inversión compra'!$B$44,'Inversión compra'!$C$48*12,"-")</f>
        <v>9315.54237030137</v>
      </c>
      <c r="H28" s="139"/>
      <c r="I28" s="8"/>
      <c r="J28" s="8"/>
      <c r="K28" s="8"/>
      <c r="L28" s="8"/>
      <c r="M28" s="8"/>
      <c r="N28" s="139"/>
      <c r="O28" s="139"/>
      <c r="P28" s="139"/>
      <c r="Q28" s="139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50"/>
      <c r="AC28" s="50"/>
    </row>
    <row r="29" customFormat="false" ht="16.5" hidden="false" customHeight="true" outlineLevel="0" collapsed="false">
      <c r="A29" s="8"/>
      <c r="B29" s="107"/>
      <c r="C29" s="144"/>
      <c r="D29" s="8" t="s">
        <v>136</v>
      </c>
      <c r="E29" s="147" t="str">
        <f aca="false">+IF($E$27='Inversión compra'!$B$50,E31*'Inversión compra'!$C$51*('Inversión compra'!$G$51/SUM('Inversión compra'!$G$51:$G$52)),"-")</f>
        <v>-</v>
      </c>
      <c r="F29" s="147" t="str">
        <f aca="false">+IF($E$27='Inversión compra'!$B$50,F31*'Inversión compra'!$C$51*('Inversión compra'!$G$51/SUM('Inversión compra'!$G$51:$G$52)),"-")</f>
        <v>-</v>
      </c>
      <c r="G29" s="148" t="str">
        <f aca="false">+IF($E$27='Inversión compra'!$B$50,G31*'Inversión compra'!$C$51*('Inversión compra'!$G$51/SUM('Inversión compra'!$G$51:$G$52)),"-")</f>
        <v>-</v>
      </c>
      <c r="H29" s="139"/>
      <c r="I29" s="8"/>
      <c r="J29" s="8"/>
      <c r="K29" s="8"/>
      <c r="L29" s="8"/>
      <c r="M29" s="8"/>
      <c r="N29" s="139"/>
      <c r="O29" s="139"/>
      <c r="P29" s="139"/>
      <c r="Q29" s="139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50"/>
      <c r="AC29" s="50"/>
    </row>
    <row r="30" customFormat="false" ht="16.5" hidden="false" customHeight="true" outlineLevel="0" collapsed="false">
      <c r="A30" s="8"/>
      <c r="B30" s="107"/>
      <c r="C30" s="144"/>
      <c r="D30" s="69" t="s">
        <v>137</v>
      </c>
      <c r="E30" s="147" t="str">
        <f aca="false">+IF($E$27='Inversión compra'!$B$54,'Inversión compra'!$C$55*'Inversión compra'!$G$55,"-")</f>
        <v>-</v>
      </c>
      <c r="F30" s="147" t="str">
        <f aca="false">+IF($E$27='Inversión compra'!$B$54,'Inversión compra'!$C$55*'Inversión compra'!$G$55,"-")</f>
        <v>-</v>
      </c>
      <c r="G30" s="148" t="str">
        <f aca="false">+IF($E$27='Inversión compra'!$B$54,'Inversión compra'!$C$55*'Inversión compra'!$G$55,"-")</f>
        <v>-</v>
      </c>
      <c r="H30" s="107"/>
      <c r="I30" s="139"/>
      <c r="J30" s="139"/>
      <c r="K30" s="139"/>
      <c r="L30" s="139"/>
      <c r="M30" s="139"/>
      <c r="N30" s="107"/>
      <c r="O30" s="107"/>
      <c r="P30" s="107"/>
      <c r="Q30" s="107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customFormat="false" ht="16.5" hidden="false" customHeight="true" outlineLevel="0" collapsed="false">
      <c r="A31" s="8"/>
      <c r="B31" s="19"/>
      <c r="C31" s="110" t="s">
        <v>138</v>
      </c>
      <c r="D31" s="36" t="s">
        <v>139</v>
      </c>
      <c r="E31" s="112" t="n">
        <f aca="false">+E16*12*E18-SUM($E$9:$E$10,$K$18:$K$21)</f>
        <v>-3256</v>
      </c>
      <c r="F31" s="149" t="n">
        <f aca="false">+F16*12*F18-SUM($E$9:$E$10,$K$18:$K$21)</f>
        <v>-3256</v>
      </c>
      <c r="G31" s="150" t="n">
        <f aca="false">+G16*12*G18-SUM($E$9:$E$10,$K$18:$K$21)</f>
        <v>-3256</v>
      </c>
      <c r="H31" s="19"/>
      <c r="I31" s="139"/>
      <c r="J31" s="139"/>
      <c r="K31" s="139"/>
      <c r="L31" s="139"/>
      <c r="M31" s="139"/>
      <c r="N31" s="19"/>
      <c r="O31" s="19"/>
      <c r="P31" s="19"/>
      <c r="Q31" s="19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customFormat="false" ht="16.5" hidden="false" customHeight="true" outlineLevel="0" collapsed="false">
      <c r="A32" s="8"/>
      <c r="B32" s="19"/>
      <c r="C32" s="110"/>
      <c r="D32" s="8" t="s">
        <v>140</v>
      </c>
      <c r="E32" s="116" t="n">
        <f aca="false">+E31-SUM(E28:E30)</f>
        <v>-12571.5423703014</v>
      </c>
      <c r="F32" s="116" t="n">
        <f aca="false">+F31-SUM(F28:F30)</f>
        <v>-12571.5423703014</v>
      </c>
      <c r="G32" s="131" t="n">
        <f aca="false">+G31-SUM(G28:G30)</f>
        <v>-12571.5423703014</v>
      </c>
      <c r="H32" s="19"/>
      <c r="I32" s="8"/>
      <c r="J32" s="8"/>
      <c r="K32" s="8"/>
      <c r="L32" s="8"/>
      <c r="M32" s="8"/>
      <c r="N32" s="19"/>
      <c r="O32" s="19"/>
      <c r="P32" s="19"/>
      <c r="Q32" s="19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customFormat="false" ht="18" hidden="false" customHeight="true" outlineLevel="0" collapsed="false">
      <c r="A33" s="8"/>
      <c r="B33" s="19"/>
      <c r="C33" s="110"/>
      <c r="D33" s="8" t="s">
        <v>141</v>
      </c>
      <c r="E33" s="135" t="n">
        <f aca="false">+IF($E$27='Inversión compra'!$B$44,E31/'Inversión compra'!$G$48,IF($E$27='Inversión compra'!$B$50,E31/'Inversión compra'!$G$52,IF($E$27='Inversión compra'!$B$54,E31/'Inversión compra'!$G$56,"-")))</f>
        <v>-0.00429268292682927</v>
      </c>
      <c r="F33" s="135" t="n">
        <f aca="false">+IF($E$27='Inversión compra'!$B$44,F31/'Inversión compra'!$G$48,IF($E$27='Inversión compra'!$B$50,F31/'Inversión compra'!$G$52,IF($E$27='Inversión compra'!$B$54,F31/'Inversión compra'!$G$56,"-")))</f>
        <v>-0.00429268292682927</v>
      </c>
      <c r="G33" s="136" t="n">
        <f aca="false">+IF($E$27='Inversión compra'!$B$44,G31/'Inversión compra'!$G$48,IF($E$27='Inversión compra'!$B$50,G31/'Inversión compra'!$G$52,IF($E$27='Inversión compra'!$B$54,G31/'Inversión compra'!$G$56,"-")))</f>
        <v>-0.00429268292682927</v>
      </c>
      <c r="H33" s="19"/>
      <c r="I33" s="8"/>
      <c r="J33" s="19"/>
      <c r="K33" s="8"/>
      <c r="L33" s="8"/>
      <c r="M33" s="8"/>
      <c r="N33" s="19"/>
      <c r="O33" s="19"/>
      <c r="P33" s="19"/>
      <c r="Q33" s="19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customFormat="false" ht="18" hidden="false" customHeight="true" outlineLevel="0" collapsed="false">
      <c r="A34" s="8"/>
      <c r="B34" s="19"/>
      <c r="C34" s="110"/>
      <c r="D34" s="69" t="s">
        <v>142</v>
      </c>
      <c r="E34" s="151" t="n">
        <f aca="false">+IF($E$27='Inversión compra'!$B$44,E32/'Inversión compra'!$G$48,IF($E$27='Inversión compra'!$B$50,E32/'Inversión compra'!$G$52,IF($E$27='Inversión compra'!$B$54,E32/'Inversión compra'!$G$56,"-")))</f>
        <v>-0.0165742153860269</v>
      </c>
      <c r="F34" s="151" t="n">
        <f aca="false">+IF($E$27='Inversión compra'!$B$44,F32/'Inversión compra'!$G$48,IF($E$27='Inversión compra'!$B$50,F32/'Inversión compra'!$G$52,IF($E$27='Inversión compra'!$B$54,F32/'Inversión compra'!$G$56,"-")))</f>
        <v>-0.0165742153860269</v>
      </c>
      <c r="G34" s="152" t="n">
        <f aca="false">+IF($E$27='Inversión compra'!$B$44,G32/'Inversión compra'!$G$48,IF($E$27='Inversión compra'!$B$50,G32/'Inversión compra'!$G$52,IF($E$27='Inversión compra'!$B$54,G32/'Inversión compra'!$G$56,"-")))</f>
        <v>-0.0165742153860269</v>
      </c>
      <c r="H34" s="19"/>
      <c r="I34" s="8"/>
      <c r="J34" s="19"/>
      <c r="K34" s="8"/>
      <c r="L34" s="8"/>
      <c r="M34" s="8"/>
      <c r="N34" s="19"/>
      <c r="O34" s="19"/>
      <c r="P34" s="19"/>
      <c r="Q34" s="19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customFormat="false" ht="18" hidden="false" customHeight="true" outlineLevel="0" collapsed="false">
      <c r="A35" s="8"/>
      <c r="B35" s="19"/>
      <c r="C35" s="107"/>
      <c r="D35" s="107"/>
      <c r="E35" s="107"/>
      <c r="F35" s="107"/>
      <c r="G35" s="107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customFormat="false" ht="18" hidden="false" customHeight="true" outlineLevel="0" collapsed="false">
      <c r="A36" s="8"/>
      <c r="B36" s="19"/>
      <c r="C36" s="107"/>
      <c r="D36" s="107"/>
      <c r="E36" s="107"/>
      <c r="F36" s="153"/>
      <c r="G36" s="107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customFormat="false" ht="18" hidden="false" customHeight="true" outlineLevel="0" collapsed="false">
      <c r="A37" s="8"/>
      <c r="B37" s="19"/>
      <c r="C37" s="107"/>
      <c r="D37" s="107"/>
      <c r="E37" s="107"/>
      <c r="F37" s="107"/>
      <c r="G37" s="10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customFormat="false" ht="18" hidden="false" customHeight="true" outlineLevel="0" collapsed="false">
      <c r="A38" s="8"/>
      <c r="B38" s="19"/>
      <c r="C38" s="107"/>
      <c r="D38" s="107"/>
      <c r="E38" s="107"/>
      <c r="F38" s="107"/>
      <c r="G38" s="107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customFormat="false" ht="18" hidden="false" customHeight="true" outlineLevel="0" collapsed="false">
      <c r="A39" s="8"/>
      <c r="B39" s="19"/>
      <c r="C39" s="107"/>
      <c r="D39" s="107"/>
      <c r="E39" s="107"/>
      <c r="F39" s="107"/>
      <c r="G39" s="107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customFormat="false" ht="18" hidden="false" customHeight="true" outlineLevel="0" collapsed="false">
      <c r="A40" s="8"/>
      <c r="B40" s="19"/>
      <c r="C40" s="107"/>
      <c r="D40" s="107"/>
      <c r="E40" s="107"/>
      <c r="F40" s="107"/>
      <c r="G40" s="107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customFormat="false" ht="18" hidden="false" customHeight="true" outlineLevel="0" collapsed="false">
      <c r="A41" s="8"/>
      <c r="B41" s="19"/>
      <c r="C41" s="107"/>
      <c r="D41" s="107"/>
      <c r="E41" s="107"/>
      <c r="F41" s="107"/>
      <c r="G41" s="107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customFormat="false" ht="18" hidden="false" customHeight="true" outlineLevel="0" collapsed="false">
      <c r="A42" s="8"/>
      <c r="B42" s="19"/>
      <c r="C42" s="107"/>
      <c r="D42" s="107"/>
      <c r="E42" s="107"/>
      <c r="F42" s="107"/>
      <c r="G42" s="107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customFormat="false" ht="18" hidden="false" customHeight="true" outlineLevel="0" collapsed="false">
      <c r="A43" s="8"/>
      <c r="B43" s="19"/>
      <c r="C43" s="107"/>
      <c r="D43" s="107"/>
      <c r="E43" s="107"/>
      <c r="F43" s="107"/>
      <c r="G43" s="107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customFormat="false" ht="18" hidden="false" customHeight="true" outlineLevel="0" collapsed="false">
      <c r="A44" s="8"/>
      <c r="B44" s="19"/>
      <c r="C44" s="107"/>
      <c r="D44" s="107"/>
      <c r="E44" s="107"/>
      <c r="F44" s="107"/>
      <c r="G44" s="107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customFormat="false" ht="18" hidden="false" customHeight="true" outlineLevel="0" collapsed="false">
      <c r="A45" s="8"/>
      <c r="B45" s="19"/>
      <c r="C45" s="107"/>
      <c r="D45" s="107"/>
      <c r="E45" s="107"/>
      <c r="F45" s="107"/>
      <c r="G45" s="107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customFormat="false" ht="18" hidden="false" customHeight="true" outlineLevel="0" collapsed="false">
      <c r="A46" s="8"/>
      <c r="B46" s="19"/>
      <c r="C46" s="107"/>
      <c r="D46" s="107"/>
      <c r="E46" s="107"/>
      <c r="F46" s="107"/>
      <c r="G46" s="107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customFormat="false" ht="18" hidden="false" customHeight="true" outlineLevel="0" collapsed="false">
      <c r="A47" s="8"/>
      <c r="B47" s="19"/>
      <c r="C47" s="107"/>
      <c r="D47" s="107"/>
      <c r="E47" s="107"/>
      <c r="F47" s="107"/>
      <c r="G47" s="107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customFormat="false" ht="18" hidden="false" customHeight="true" outlineLevel="0" collapsed="false">
      <c r="A48" s="8"/>
      <c r="B48" s="19"/>
      <c r="C48" s="107"/>
      <c r="D48" s="107"/>
      <c r="E48" s="107"/>
      <c r="F48" s="107"/>
      <c r="G48" s="107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customFormat="false" ht="18" hidden="false" customHeight="true" outlineLevel="0" collapsed="false">
      <c r="A49" s="8"/>
      <c r="B49" s="19"/>
      <c r="C49" s="107"/>
      <c r="D49" s="107"/>
      <c r="E49" s="107"/>
      <c r="F49" s="107"/>
      <c r="G49" s="107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customFormat="false" ht="18" hidden="false" customHeight="true" outlineLevel="0" collapsed="false">
      <c r="A50" s="8"/>
      <c r="B50" s="19"/>
      <c r="C50" s="107"/>
      <c r="D50" s="107"/>
      <c r="E50" s="107"/>
      <c r="F50" s="107"/>
      <c r="G50" s="107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customFormat="false" ht="18" hidden="false" customHeight="true" outlineLevel="0" collapsed="false">
      <c r="A51" s="8"/>
      <c r="B51" s="19"/>
      <c r="C51" s="107"/>
      <c r="D51" s="107"/>
      <c r="E51" s="107"/>
      <c r="F51" s="107"/>
      <c r="G51" s="107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customFormat="false" ht="18" hidden="false" customHeight="true" outlineLevel="0" collapsed="false">
      <c r="A52" s="8"/>
      <c r="B52" s="19"/>
      <c r="C52" s="107"/>
      <c r="D52" s="107"/>
      <c r="E52" s="107"/>
      <c r="F52" s="107"/>
      <c r="G52" s="107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customFormat="false" ht="18" hidden="false" customHeight="true" outlineLevel="0" collapsed="false">
      <c r="A53" s="8"/>
      <c r="B53" s="19"/>
      <c r="C53" s="107"/>
      <c r="D53" s="107"/>
      <c r="E53" s="107"/>
      <c r="F53" s="107"/>
      <c r="G53" s="107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customFormat="false" ht="18" hidden="false" customHeight="true" outlineLevel="0" collapsed="false">
      <c r="A54" s="8"/>
      <c r="B54" s="19"/>
      <c r="C54" s="107"/>
      <c r="D54" s="107"/>
      <c r="E54" s="107"/>
      <c r="F54" s="107"/>
      <c r="G54" s="107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customFormat="false" ht="18" hidden="false" customHeight="true" outlineLevel="0" collapsed="false">
      <c r="A55" s="8"/>
      <c r="B55" s="19"/>
      <c r="C55" s="107"/>
      <c r="D55" s="107"/>
      <c r="E55" s="107"/>
      <c r="F55" s="107"/>
      <c r="G55" s="107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customFormat="false" ht="18" hidden="false" customHeight="true" outlineLevel="0" collapsed="false">
      <c r="A56" s="8"/>
      <c r="B56" s="19"/>
      <c r="C56" s="107"/>
      <c r="D56" s="107"/>
      <c r="E56" s="107"/>
      <c r="F56" s="107"/>
      <c r="G56" s="107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customFormat="false" ht="18" hidden="false" customHeight="true" outlineLevel="0" collapsed="false">
      <c r="A57" s="8"/>
      <c r="B57" s="19"/>
      <c r="C57" s="107"/>
      <c r="D57" s="107"/>
      <c r="E57" s="107"/>
      <c r="F57" s="107"/>
      <c r="G57" s="107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customFormat="false" ht="18" hidden="false" customHeight="true" outlineLevel="0" collapsed="false">
      <c r="A58" s="8"/>
      <c r="B58" s="19"/>
      <c r="C58" s="107"/>
      <c r="D58" s="107"/>
      <c r="E58" s="107"/>
      <c r="F58" s="107"/>
      <c r="G58" s="107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customFormat="false" ht="18" hidden="false" customHeight="true" outlineLevel="0" collapsed="false">
      <c r="A59" s="8"/>
      <c r="B59" s="19"/>
      <c r="C59" s="107"/>
      <c r="D59" s="107"/>
      <c r="E59" s="107"/>
      <c r="F59" s="107"/>
      <c r="G59" s="107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customFormat="false" ht="18" hidden="false" customHeight="true" outlineLevel="0" collapsed="false">
      <c r="A60" s="8"/>
      <c r="B60" s="19"/>
      <c r="C60" s="107"/>
      <c r="D60" s="107"/>
      <c r="E60" s="107"/>
      <c r="F60" s="107"/>
      <c r="G60" s="107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customFormat="false" ht="18" hidden="false" customHeight="true" outlineLevel="0" collapsed="false">
      <c r="A61" s="8"/>
      <c r="B61" s="19"/>
      <c r="C61" s="107"/>
      <c r="D61" s="107"/>
      <c r="E61" s="107"/>
      <c r="F61" s="107"/>
      <c r="G61" s="107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customFormat="false" ht="18" hidden="false" customHeight="true" outlineLevel="0" collapsed="false">
      <c r="A62" s="8"/>
      <c r="B62" s="19"/>
      <c r="C62" s="107"/>
      <c r="D62" s="107"/>
      <c r="E62" s="107"/>
      <c r="F62" s="107"/>
      <c r="G62" s="107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customFormat="false" ht="18" hidden="false" customHeight="true" outlineLevel="0" collapsed="false">
      <c r="A63" s="8"/>
      <c r="B63" s="19"/>
      <c r="C63" s="107"/>
      <c r="D63" s="107"/>
      <c r="E63" s="107"/>
      <c r="F63" s="107"/>
      <c r="G63" s="107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customFormat="false" ht="18" hidden="false" customHeight="true" outlineLevel="0" collapsed="false">
      <c r="A64" s="8"/>
      <c r="B64" s="19"/>
      <c r="C64" s="107"/>
      <c r="D64" s="107"/>
      <c r="E64" s="107"/>
      <c r="F64" s="107"/>
      <c r="G64" s="107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customFormat="false" ht="18" hidden="false" customHeight="true" outlineLevel="0" collapsed="false">
      <c r="A65" s="8"/>
      <c r="B65" s="19"/>
      <c r="C65" s="107"/>
      <c r="D65" s="107"/>
      <c r="E65" s="107"/>
      <c r="F65" s="107"/>
      <c r="G65" s="107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customFormat="false" ht="18" hidden="false" customHeight="true" outlineLevel="0" collapsed="false">
      <c r="A66" s="8"/>
      <c r="B66" s="19"/>
      <c r="C66" s="107"/>
      <c r="D66" s="107"/>
      <c r="E66" s="107"/>
      <c r="F66" s="107"/>
      <c r="G66" s="107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customFormat="false" ht="18" hidden="false" customHeight="true" outlineLevel="0" collapsed="false">
      <c r="A67" s="8"/>
      <c r="B67" s="19"/>
      <c r="C67" s="107"/>
      <c r="D67" s="107"/>
      <c r="E67" s="107"/>
      <c r="F67" s="107"/>
      <c r="G67" s="107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customFormat="false" ht="18" hidden="false" customHeight="true" outlineLevel="0" collapsed="false">
      <c r="A68" s="8"/>
      <c r="B68" s="19"/>
      <c r="C68" s="107"/>
      <c r="D68" s="107"/>
      <c r="E68" s="107"/>
      <c r="F68" s="107"/>
      <c r="G68" s="107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customFormat="false" ht="18" hidden="false" customHeight="true" outlineLevel="0" collapsed="false">
      <c r="A69" s="8"/>
      <c r="B69" s="19"/>
      <c r="C69" s="107"/>
      <c r="D69" s="107"/>
      <c r="E69" s="107"/>
      <c r="F69" s="107"/>
      <c r="G69" s="107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customFormat="false" ht="18" hidden="false" customHeight="true" outlineLevel="0" collapsed="false">
      <c r="A70" s="8"/>
      <c r="B70" s="19"/>
      <c r="C70" s="107"/>
      <c r="D70" s="107"/>
      <c r="E70" s="107"/>
      <c r="F70" s="107"/>
      <c r="G70" s="107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customFormat="false" ht="18" hidden="false" customHeight="true" outlineLevel="0" collapsed="false">
      <c r="A71" s="8"/>
      <c r="B71" s="19"/>
      <c r="C71" s="107"/>
      <c r="D71" s="107"/>
      <c r="E71" s="107"/>
      <c r="F71" s="107"/>
      <c r="G71" s="107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customFormat="false" ht="18" hidden="false" customHeight="true" outlineLevel="0" collapsed="false">
      <c r="A72" s="8"/>
      <c r="B72" s="19"/>
      <c r="C72" s="107"/>
      <c r="D72" s="107"/>
      <c r="E72" s="107"/>
      <c r="F72" s="107"/>
      <c r="G72" s="107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customFormat="false" ht="18" hidden="false" customHeight="true" outlineLevel="0" collapsed="false">
      <c r="A73" s="8"/>
      <c r="B73" s="19"/>
      <c r="C73" s="107"/>
      <c r="D73" s="107"/>
      <c r="E73" s="107"/>
      <c r="F73" s="107"/>
      <c r="G73" s="107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customFormat="false" ht="18" hidden="false" customHeight="true" outlineLevel="0" collapsed="false">
      <c r="A74" s="8"/>
      <c r="B74" s="19"/>
      <c r="C74" s="107"/>
      <c r="D74" s="107"/>
      <c r="E74" s="107"/>
      <c r="F74" s="107"/>
      <c r="G74" s="107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customFormat="false" ht="18" hidden="false" customHeight="true" outlineLevel="0" collapsed="false">
      <c r="A75" s="8"/>
      <c r="B75" s="19"/>
      <c r="C75" s="107"/>
      <c r="D75" s="107"/>
      <c r="E75" s="107"/>
      <c r="F75" s="107"/>
      <c r="G75" s="107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customFormat="false" ht="18" hidden="false" customHeight="true" outlineLevel="0" collapsed="false">
      <c r="A76" s="8"/>
      <c r="B76" s="19"/>
      <c r="C76" s="107"/>
      <c r="D76" s="107"/>
      <c r="E76" s="107"/>
      <c r="F76" s="107"/>
      <c r="G76" s="107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customFormat="false" ht="18" hidden="false" customHeight="true" outlineLevel="0" collapsed="false">
      <c r="A77" s="8"/>
      <c r="B77" s="19"/>
      <c r="C77" s="107"/>
      <c r="D77" s="107"/>
      <c r="E77" s="107"/>
      <c r="F77" s="107"/>
      <c r="G77" s="107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customFormat="false" ht="18" hidden="false" customHeight="true" outlineLevel="0" collapsed="false">
      <c r="A78" s="8"/>
      <c r="B78" s="19"/>
      <c r="C78" s="107"/>
      <c r="D78" s="107"/>
      <c r="E78" s="107"/>
      <c r="F78" s="107"/>
      <c r="G78" s="107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customFormat="false" ht="18" hidden="false" customHeight="true" outlineLevel="0" collapsed="false">
      <c r="A79" s="8"/>
      <c r="B79" s="19"/>
      <c r="C79" s="107"/>
      <c r="D79" s="107"/>
      <c r="E79" s="107"/>
      <c r="F79" s="107"/>
      <c r="G79" s="107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customFormat="false" ht="18" hidden="false" customHeight="true" outlineLevel="0" collapsed="false">
      <c r="A80" s="8"/>
      <c r="B80" s="19"/>
      <c r="C80" s="107"/>
      <c r="D80" s="107"/>
      <c r="E80" s="107"/>
      <c r="F80" s="107"/>
      <c r="G80" s="107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customFormat="false" ht="18" hidden="false" customHeight="true" outlineLevel="0" collapsed="false">
      <c r="A81" s="8"/>
      <c r="B81" s="19"/>
      <c r="C81" s="107"/>
      <c r="D81" s="107"/>
      <c r="E81" s="107"/>
      <c r="F81" s="107"/>
      <c r="G81" s="107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customFormat="false" ht="18" hidden="false" customHeight="true" outlineLevel="0" collapsed="false">
      <c r="A82" s="8"/>
      <c r="B82" s="19"/>
      <c r="C82" s="107"/>
      <c r="D82" s="107"/>
      <c r="E82" s="107"/>
      <c r="F82" s="107"/>
      <c r="G82" s="107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customFormat="false" ht="18" hidden="false" customHeight="true" outlineLevel="0" collapsed="false">
      <c r="A83" s="8"/>
      <c r="B83" s="19"/>
      <c r="C83" s="107"/>
      <c r="D83" s="107"/>
      <c r="E83" s="107"/>
      <c r="F83" s="107"/>
      <c r="G83" s="107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customFormat="false" ht="18" hidden="false" customHeight="true" outlineLevel="0" collapsed="false">
      <c r="A84" s="8"/>
      <c r="B84" s="19"/>
      <c r="C84" s="107"/>
      <c r="D84" s="107"/>
      <c r="E84" s="107"/>
      <c r="F84" s="107"/>
      <c r="G84" s="107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customFormat="false" ht="18" hidden="false" customHeight="true" outlineLevel="0" collapsed="false">
      <c r="A85" s="8"/>
      <c r="B85" s="19"/>
      <c r="C85" s="107"/>
      <c r="D85" s="107"/>
      <c r="E85" s="107"/>
      <c r="F85" s="107"/>
      <c r="G85" s="107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customFormat="false" ht="18" hidden="false" customHeight="true" outlineLevel="0" collapsed="false">
      <c r="A86" s="8"/>
      <c r="B86" s="19"/>
      <c r="C86" s="107"/>
      <c r="D86" s="107"/>
      <c r="E86" s="107"/>
      <c r="F86" s="107"/>
      <c r="G86" s="107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customFormat="false" ht="18" hidden="false" customHeight="true" outlineLevel="0" collapsed="false">
      <c r="A87" s="8"/>
      <c r="B87" s="19"/>
      <c r="C87" s="107"/>
      <c r="D87" s="107"/>
      <c r="E87" s="107"/>
      <c r="F87" s="107"/>
      <c r="G87" s="107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customFormat="false" ht="18" hidden="false" customHeight="true" outlineLevel="0" collapsed="false">
      <c r="A88" s="8"/>
      <c r="B88" s="19"/>
      <c r="C88" s="107"/>
      <c r="D88" s="107"/>
      <c r="E88" s="107"/>
      <c r="F88" s="107"/>
      <c r="G88" s="107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customFormat="false" ht="18" hidden="false" customHeight="true" outlineLevel="0" collapsed="false">
      <c r="A89" s="8"/>
      <c r="B89" s="19"/>
      <c r="C89" s="107"/>
      <c r="D89" s="107"/>
      <c r="E89" s="107"/>
      <c r="F89" s="107"/>
      <c r="G89" s="107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customFormat="false" ht="18" hidden="false" customHeight="true" outlineLevel="0" collapsed="false">
      <c r="A90" s="8"/>
      <c r="B90" s="19"/>
      <c r="C90" s="107"/>
      <c r="D90" s="107"/>
      <c r="E90" s="107"/>
      <c r="F90" s="107"/>
      <c r="G90" s="107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customFormat="false" ht="18" hidden="false" customHeight="true" outlineLevel="0" collapsed="false">
      <c r="A91" s="8"/>
      <c r="B91" s="19"/>
      <c r="C91" s="107"/>
      <c r="D91" s="107"/>
      <c r="E91" s="107"/>
      <c r="F91" s="107"/>
      <c r="G91" s="107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customFormat="false" ht="18" hidden="false" customHeight="true" outlineLevel="0" collapsed="false">
      <c r="A92" s="8"/>
      <c r="B92" s="19"/>
      <c r="C92" s="107"/>
      <c r="D92" s="107"/>
      <c r="E92" s="107"/>
      <c r="F92" s="107"/>
      <c r="G92" s="107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customFormat="false" ht="18" hidden="false" customHeight="true" outlineLevel="0" collapsed="false">
      <c r="A93" s="8"/>
      <c r="B93" s="19"/>
      <c r="C93" s="107"/>
      <c r="D93" s="107"/>
      <c r="E93" s="107"/>
      <c r="F93" s="107"/>
      <c r="G93" s="107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customFormat="false" ht="18" hidden="false" customHeight="true" outlineLevel="0" collapsed="false">
      <c r="A94" s="8"/>
      <c r="B94" s="19"/>
      <c r="C94" s="107"/>
      <c r="D94" s="107"/>
      <c r="E94" s="107"/>
      <c r="F94" s="107"/>
      <c r="G94" s="107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customFormat="false" ht="18" hidden="false" customHeight="true" outlineLevel="0" collapsed="false">
      <c r="A95" s="8"/>
      <c r="B95" s="19"/>
      <c r="C95" s="107"/>
      <c r="D95" s="107"/>
      <c r="E95" s="107"/>
      <c r="F95" s="107"/>
      <c r="G95" s="107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customFormat="false" ht="18" hidden="false" customHeight="true" outlineLevel="0" collapsed="false">
      <c r="A96" s="8"/>
      <c r="B96" s="19"/>
      <c r="C96" s="107"/>
      <c r="D96" s="107"/>
      <c r="E96" s="107"/>
      <c r="F96" s="107"/>
      <c r="G96" s="107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customFormat="false" ht="18" hidden="false" customHeight="true" outlineLevel="0" collapsed="false">
      <c r="A97" s="8"/>
      <c r="B97" s="19"/>
      <c r="C97" s="107"/>
      <c r="D97" s="107"/>
      <c r="E97" s="107"/>
      <c r="F97" s="107"/>
      <c r="G97" s="107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customFormat="false" ht="18" hidden="false" customHeight="true" outlineLevel="0" collapsed="false">
      <c r="A98" s="8"/>
      <c r="B98" s="19"/>
      <c r="C98" s="107"/>
      <c r="D98" s="107"/>
      <c r="E98" s="107"/>
      <c r="F98" s="107"/>
      <c r="G98" s="107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customFormat="false" ht="18" hidden="false" customHeight="true" outlineLevel="0" collapsed="false">
      <c r="A99" s="8"/>
      <c r="B99" s="19"/>
      <c r="C99" s="107"/>
      <c r="D99" s="107"/>
      <c r="E99" s="107"/>
      <c r="F99" s="107"/>
      <c r="G99" s="107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customFormat="false" ht="18" hidden="false" customHeight="true" outlineLevel="0" collapsed="false">
      <c r="A100" s="8"/>
      <c r="B100" s="19"/>
      <c r="C100" s="107"/>
      <c r="D100" s="107"/>
      <c r="E100" s="107"/>
      <c r="F100" s="107"/>
      <c r="G100" s="107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customFormat="false" ht="18" hidden="false" customHeight="true" outlineLevel="0" collapsed="false">
      <c r="A101" s="8"/>
      <c r="B101" s="19"/>
      <c r="C101" s="50"/>
      <c r="D101" s="50"/>
      <c r="E101" s="50"/>
      <c r="F101" s="50"/>
      <c r="G101" s="50"/>
      <c r="H101" s="19"/>
      <c r="I101" s="50"/>
      <c r="J101" s="50"/>
      <c r="K101" s="50"/>
      <c r="L101" s="50"/>
      <c r="M101" s="50"/>
      <c r="N101" s="19"/>
      <c r="O101" s="19"/>
      <c r="P101" s="19"/>
      <c r="Q101" s="19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customFormat="false" ht="18" hidden="false" customHeight="true" outlineLevel="0" collapsed="false">
      <c r="A102" s="8"/>
      <c r="B102" s="19"/>
      <c r="C102" s="50"/>
      <c r="D102" s="50"/>
      <c r="E102" s="50"/>
      <c r="F102" s="50"/>
      <c r="G102" s="50"/>
      <c r="H102" s="19"/>
      <c r="I102" s="50"/>
      <c r="J102" s="50"/>
      <c r="K102" s="50"/>
      <c r="L102" s="50"/>
      <c r="M102" s="50"/>
      <c r="N102" s="19"/>
      <c r="O102" s="19"/>
      <c r="P102" s="19"/>
      <c r="Q102" s="19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customFormat="false" ht="18" hidden="false" customHeight="true" outlineLevel="0" collapsed="false">
      <c r="A103" s="8"/>
      <c r="B103" s="19"/>
      <c r="C103" s="50"/>
      <c r="D103" s="50"/>
      <c r="E103" s="50"/>
      <c r="F103" s="50"/>
      <c r="G103" s="50"/>
      <c r="H103" s="19"/>
      <c r="I103" s="50"/>
      <c r="J103" s="50"/>
      <c r="K103" s="50"/>
      <c r="L103" s="50"/>
      <c r="M103" s="50"/>
      <c r="N103" s="19"/>
      <c r="O103" s="19"/>
      <c r="P103" s="19"/>
      <c r="Q103" s="19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customFormat="false" ht="13.5" hidden="false" customHeight="true" outlineLevel="0" collapsed="false">
      <c r="A104" s="8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</row>
    <row r="105" customFormat="false" ht="13.5" hidden="false" customHeight="true" outlineLevel="0" collapsed="false">
      <c r="A105" s="8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</row>
    <row r="106" customFormat="false" ht="13.5" hidden="false" customHeight="true" outlineLevel="0" collapsed="false">
      <c r="A106" s="8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</row>
    <row r="107" customFormat="false" ht="13.5" hidden="false" customHeight="true" outlineLevel="0" collapsed="false">
      <c r="A107" s="8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</row>
    <row r="108" customFormat="false" ht="13.5" hidden="false" customHeight="true" outlineLevel="0" collapsed="false">
      <c r="A108" s="8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</row>
    <row r="109" customFormat="false" ht="13.5" hidden="false" customHeight="true" outlineLevel="0" collapsed="false">
      <c r="A109" s="8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</row>
    <row r="110" customFormat="false" ht="13.5" hidden="false" customHeight="true" outlineLevel="0" collapsed="false">
      <c r="A110" s="8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</row>
    <row r="111" customFormat="false" ht="13.5" hidden="false" customHeight="true" outlineLevel="0" collapsed="false">
      <c r="A111" s="8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</row>
    <row r="112" customFormat="false" ht="13.5" hidden="false" customHeight="true" outlineLevel="0" collapsed="false">
      <c r="A112" s="8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</row>
    <row r="113" customFormat="false" ht="13.5" hidden="false" customHeight="true" outlineLevel="0" collapsed="false">
      <c r="A113" s="8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</row>
    <row r="114" customFormat="false" ht="13.5" hidden="false" customHeight="true" outlineLevel="0" collapsed="false">
      <c r="A114" s="8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</row>
    <row r="115" customFormat="false" ht="13.5" hidden="false" customHeight="true" outlineLevel="0" collapsed="false">
      <c r="A115" s="8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</row>
    <row r="116" customFormat="false" ht="13.5" hidden="false" customHeight="true" outlineLevel="0" collapsed="false">
      <c r="A116" s="8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</row>
    <row r="117" customFormat="false" ht="13.5" hidden="false" customHeight="true" outlineLevel="0" collapsed="false">
      <c r="A117" s="8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</row>
    <row r="118" customFormat="false" ht="13.5" hidden="false" customHeight="true" outlineLevel="0" collapsed="false">
      <c r="A118" s="8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</row>
    <row r="119" customFormat="false" ht="13.5" hidden="false" customHeight="true" outlineLevel="0" collapsed="false">
      <c r="A119" s="8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</row>
    <row r="120" customFormat="false" ht="13.5" hidden="false" customHeight="true" outlineLevel="0" collapsed="false">
      <c r="A120" s="8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</row>
    <row r="121" customFormat="false" ht="13.5" hidden="false" customHeight="true" outlineLevel="0" collapsed="false">
      <c r="A121" s="8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</row>
    <row r="122" customFormat="false" ht="13.5" hidden="false" customHeight="true" outlineLevel="0" collapsed="false">
      <c r="A122" s="8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</row>
    <row r="123" customFormat="false" ht="13.5" hidden="false" customHeight="true" outlineLevel="0" collapsed="false">
      <c r="A123" s="8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</row>
    <row r="124" customFormat="false" ht="13.5" hidden="false" customHeight="true" outlineLevel="0" collapsed="false">
      <c r="A124" s="8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</row>
    <row r="125" customFormat="false" ht="13.5" hidden="false" customHeight="true" outlineLevel="0" collapsed="false">
      <c r="A125" s="8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</row>
    <row r="126" customFormat="false" ht="13.5" hidden="false" customHeight="true" outlineLevel="0" collapsed="false">
      <c r="A126" s="8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</row>
    <row r="127" customFormat="false" ht="13.5" hidden="false" customHeight="true" outlineLevel="0" collapsed="false">
      <c r="A127" s="8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</row>
    <row r="128" customFormat="false" ht="13.5" hidden="false" customHeight="true" outlineLevel="0" collapsed="false">
      <c r="A128" s="8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</row>
    <row r="129" customFormat="false" ht="13.5" hidden="false" customHeight="true" outlineLevel="0" collapsed="false">
      <c r="A129" s="8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</row>
    <row r="130" customFormat="false" ht="13.5" hidden="false" customHeight="true" outlineLevel="0" collapsed="false">
      <c r="A130" s="8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</row>
    <row r="131" customFormat="false" ht="13.5" hidden="false" customHeight="true" outlineLevel="0" collapsed="false">
      <c r="A131" s="8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</row>
    <row r="132" customFormat="false" ht="13.5" hidden="false" customHeight="true" outlineLevel="0" collapsed="false">
      <c r="A132" s="8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</row>
    <row r="133" customFormat="false" ht="13.5" hidden="false" customHeight="true" outlineLevel="0" collapsed="false">
      <c r="A133" s="8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</row>
    <row r="134" customFormat="false" ht="13.5" hidden="false" customHeight="true" outlineLevel="0" collapsed="false">
      <c r="A134" s="8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</row>
    <row r="135" customFormat="false" ht="13.5" hidden="false" customHeight="true" outlineLevel="0" collapsed="false">
      <c r="A135" s="8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</row>
    <row r="136" customFormat="false" ht="13.5" hidden="false" customHeight="true" outlineLevel="0" collapsed="false">
      <c r="A136" s="8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</row>
    <row r="137" customFormat="false" ht="13.5" hidden="false" customHeight="true" outlineLevel="0" collapsed="false">
      <c r="A137" s="8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</row>
    <row r="138" customFormat="false" ht="13.5" hidden="false" customHeight="true" outlineLevel="0" collapsed="false">
      <c r="A138" s="8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</row>
    <row r="139" customFormat="false" ht="13.5" hidden="false" customHeight="true" outlineLevel="0" collapsed="false">
      <c r="A139" s="8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</row>
    <row r="140" customFormat="false" ht="13.5" hidden="false" customHeight="true" outlineLevel="0" collapsed="false">
      <c r="A140" s="8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</row>
    <row r="141" customFormat="false" ht="13.5" hidden="false" customHeight="true" outlineLevel="0" collapsed="false">
      <c r="A141" s="8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</row>
    <row r="142" customFormat="false" ht="13.5" hidden="false" customHeight="true" outlineLevel="0" collapsed="false">
      <c r="A142" s="8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</row>
    <row r="143" customFormat="false" ht="13.5" hidden="false" customHeight="true" outlineLevel="0" collapsed="false">
      <c r="A143" s="8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</row>
    <row r="144" customFormat="false" ht="13.5" hidden="false" customHeight="true" outlineLevel="0" collapsed="false">
      <c r="A144" s="8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</row>
    <row r="145" customFormat="false" ht="13.5" hidden="false" customHeight="true" outlineLevel="0" collapsed="false">
      <c r="A145" s="8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</row>
    <row r="146" customFormat="false" ht="13.5" hidden="false" customHeight="true" outlineLevel="0" collapsed="false">
      <c r="A146" s="8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</row>
    <row r="147" customFormat="false" ht="13.5" hidden="false" customHeight="true" outlineLevel="0" collapsed="false">
      <c r="A147" s="8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</row>
    <row r="148" customFormat="false" ht="13.5" hidden="false" customHeight="true" outlineLevel="0" collapsed="false">
      <c r="A148" s="8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</row>
    <row r="149" customFormat="false" ht="13.5" hidden="false" customHeight="true" outlineLevel="0" collapsed="false">
      <c r="A149" s="8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</row>
    <row r="150" customFormat="false" ht="13.5" hidden="false" customHeight="true" outlineLevel="0" collapsed="false">
      <c r="A150" s="8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</row>
    <row r="151" customFormat="false" ht="13.5" hidden="false" customHeight="true" outlineLevel="0" collapsed="false">
      <c r="A151" s="8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</row>
    <row r="152" customFormat="false" ht="13.5" hidden="false" customHeight="true" outlineLevel="0" collapsed="false">
      <c r="A152" s="8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</row>
    <row r="153" customFormat="false" ht="13.5" hidden="false" customHeight="true" outlineLevel="0" collapsed="false">
      <c r="A153" s="8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</row>
    <row r="154" customFormat="false" ht="13.5" hidden="false" customHeight="true" outlineLevel="0" collapsed="false">
      <c r="A154" s="8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</row>
    <row r="155" customFormat="false" ht="13.5" hidden="false" customHeight="true" outlineLevel="0" collapsed="false">
      <c r="A155" s="8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</row>
    <row r="156" customFormat="false" ht="13.5" hidden="false" customHeight="true" outlineLevel="0" collapsed="false">
      <c r="A156" s="8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</row>
    <row r="157" customFormat="false" ht="13.5" hidden="false" customHeight="true" outlineLevel="0" collapsed="false">
      <c r="A157" s="8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</row>
    <row r="158" customFormat="false" ht="13.5" hidden="false" customHeight="true" outlineLevel="0" collapsed="false">
      <c r="A158" s="8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</row>
    <row r="159" customFormat="false" ht="13.5" hidden="false" customHeight="true" outlineLevel="0" collapsed="false">
      <c r="A159" s="8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</row>
    <row r="160" customFormat="false" ht="13.5" hidden="false" customHeight="true" outlineLevel="0" collapsed="false">
      <c r="A160" s="8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</row>
    <row r="161" customFormat="false" ht="13.5" hidden="false" customHeight="true" outlineLevel="0" collapsed="false">
      <c r="A161" s="8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</row>
    <row r="162" customFormat="false" ht="13.5" hidden="false" customHeight="true" outlineLevel="0" collapsed="false">
      <c r="A162" s="8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</row>
    <row r="163" customFormat="false" ht="13.5" hidden="false" customHeight="true" outlineLevel="0" collapsed="false">
      <c r="A163" s="8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</row>
    <row r="164" customFormat="false" ht="13.5" hidden="false" customHeight="true" outlineLevel="0" collapsed="false">
      <c r="A164" s="8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</row>
    <row r="165" customFormat="false" ht="13.5" hidden="false" customHeight="true" outlineLevel="0" collapsed="false">
      <c r="A165" s="8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</row>
    <row r="166" customFormat="false" ht="13.5" hidden="false" customHeight="true" outlineLevel="0" collapsed="false">
      <c r="A166" s="8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</row>
    <row r="167" customFormat="false" ht="13.5" hidden="false" customHeight="true" outlineLevel="0" collapsed="false">
      <c r="A167" s="8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</row>
    <row r="168" customFormat="false" ht="13.5" hidden="false" customHeight="true" outlineLevel="0" collapsed="false">
      <c r="A168" s="8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</row>
    <row r="169" customFormat="false" ht="13.5" hidden="false" customHeight="true" outlineLevel="0" collapsed="false">
      <c r="A169" s="8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</row>
    <row r="170" customFormat="false" ht="13.5" hidden="false" customHeight="true" outlineLevel="0" collapsed="false">
      <c r="A170" s="8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</row>
    <row r="171" customFormat="false" ht="13.5" hidden="false" customHeight="true" outlineLevel="0" collapsed="false">
      <c r="A171" s="8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</row>
    <row r="172" customFormat="false" ht="13.5" hidden="false" customHeight="true" outlineLevel="0" collapsed="false">
      <c r="A172" s="8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</row>
    <row r="173" customFormat="false" ht="13.5" hidden="false" customHeight="true" outlineLevel="0" collapsed="false">
      <c r="A173" s="8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</row>
    <row r="174" customFormat="false" ht="13.5" hidden="false" customHeight="true" outlineLevel="0" collapsed="false">
      <c r="A174" s="8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</row>
    <row r="175" customFormat="false" ht="13.5" hidden="false" customHeight="true" outlineLevel="0" collapsed="false">
      <c r="A175" s="8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</row>
    <row r="176" customFormat="false" ht="13.5" hidden="false" customHeight="true" outlineLevel="0" collapsed="false">
      <c r="A176" s="8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</row>
    <row r="177" customFormat="false" ht="13.5" hidden="false" customHeight="true" outlineLevel="0" collapsed="false">
      <c r="A177" s="8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</row>
    <row r="178" customFormat="false" ht="13.5" hidden="false" customHeight="true" outlineLevel="0" collapsed="false">
      <c r="A178" s="8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</row>
    <row r="179" customFormat="false" ht="13.5" hidden="false" customHeight="true" outlineLevel="0" collapsed="false">
      <c r="A179" s="8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</row>
    <row r="180" customFormat="false" ht="13.5" hidden="false" customHeight="true" outlineLevel="0" collapsed="false">
      <c r="A180" s="8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</row>
    <row r="181" customFormat="false" ht="13.5" hidden="false" customHeight="true" outlineLevel="0" collapsed="false">
      <c r="A181" s="8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</row>
    <row r="182" customFormat="false" ht="13.5" hidden="false" customHeight="true" outlineLevel="0" collapsed="false">
      <c r="A182" s="8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</row>
    <row r="183" customFormat="false" ht="13.5" hidden="false" customHeight="true" outlineLevel="0" collapsed="false">
      <c r="A183" s="8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</row>
    <row r="184" customFormat="false" ht="13.5" hidden="false" customHeight="true" outlineLevel="0" collapsed="false">
      <c r="A184" s="8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</row>
    <row r="185" customFormat="false" ht="13.5" hidden="false" customHeight="true" outlineLevel="0" collapsed="false">
      <c r="A185" s="8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</row>
    <row r="186" customFormat="false" ht="13.5" hidden="false" customHeight="true" outlineLevel="0" collapsed="false">
      <c r="A186" s="8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</row>
    <row r="187" customFormat="false" ht="13.5" hidden="false" customHeight="true" outlineLevel="0" collapsed="false">
      <c r="A187" s="8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</row>
    <row r="188" customFormat="false" ht="13.5" hidden="false" customHeight="true" outlineLevel="0" collapsed="false">
      <c r="A188" s="8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</row>
    <row r="189" customFormat="false" ht="13.5" hidden="false" customHeight="true" outlineLevel="0" collapsed="false">
      <c r="A189" s="8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</row>
    <row r="190" customFormat="false" ht="13.5" hidden="false" customHeight="true" outlineLevel="0" collapsed="false">
      <c r="A190" s="8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</row>
    <row r="191" customFormat="false" ht="13.5" hidden="false" customHeight="true" outlineLevel="0" collapsed="false">
      <c r="A191" s="8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</row>
    <row r="192" customFormat="false" ht="13.5" hidden="false" customHeight="true" outlineLevel="0" collapsed="false">
      <c r="A192" s="8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</row>
    <row r="193" customFormat="false" ht="13.5" hidden="false" customHeight="true" outlineLevel="0" collapsed="false">
      <c r="A193" s="8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</row>
    <row r="194" customFormat="false" ht="13.5" hidden="false" customHeight="true" outlineLevel="0" collapsed="false">
      <c r="A194" s="8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</row>
    <row r="195" customFormat="false" ht="13.5" hidden="false" customHeight="true" outlineLevel="0" collapsed="false">
      <c r="A195" s="8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</row>
    <row r="196" customFormat="false" ht="13.5" hidden="false" customHeight="true" outlineLevel="0" collapsed="false">
      <c r="A196" s="8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</row>
    <row r="197" customFormat="false" ht="13.5" hidden="false" customHeight="true" outlineLevel="0" collapsed="false">
      <c r="A197" s="8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</row>
    <row r="198" customFormat="false" ht="13.5" hidden="false" customHeight="true" outlineLevel="0" collapsed="false">
      <c r="A198" s="8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</row>
    <row r="199" customFormat="false" ht="13.5" hidden="false" customHeight="true" outlineLevel="0" collapsed="false">
      <c r="A199" s="8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</row>
    <row r="200" customFormat="false" ht="13.5" hidden="false" customHeight="true" outlineLevel="0" collapsed="false">
      <c r="A200" s="8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</row>
    <row r="201" customFormat="false" ht="13.5" hidden="false" customHeight="true" outlineLevel="0" collapsed="false">
      <c r="A201" s="8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</row>
    <row r="202" customFormat="false" ht="13.5" hidden="false" customHeight="true" outlineLevel="0" collapsed="false">
      <c r="A202" s="8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</row>
    <row r="203" customFormat="false" ht="13.5" hidden="false" customHeight="true" outlineLevel="0" collapsed="false">
      <c r="A203" s="8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</row>
    <row r="204" customFormat="false" ht="13.5" hidden="false" customHeight="true" outlineLevel="0" collapsed="false">
      <c r="A204" s="8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</row>
    <row r="205" customFormat="false" ht="13.5" hidden="false" customHeight="true" outlineLevel="0" collapsed="false">
      <c r="A205" s="8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</row>
    <row r="206" customFormat="false" ht="13.5" hidden="false" customHeight="true" outlineLevel="0" collapsed="false">
      <c r="A206" s="8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</row>
    <row r="207" customFormat="false" ht="13.5" hidden="false" customHeight="true" outlineLevel="0" collapsed="false">
      <c r="A207" s="8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</row>
    <row r="208" customFormat="false" ht="13.5" hidden="false" customHeight="true" outlineLevel="0" collapsed="false">
      <c r="A208" s="8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</row>
    <row r="209" customFormat="false" ht="13.5" hidden="false" customHeight="true" outlineLevel="0" collapsed="false">
      <c r="A209" s="8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</row>
    <row r="210" customFormat="false" ht="13.5" hidden="false" customHeight="true" outlineLevel="0" collapsed="false">
      <c r="A210" s="8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</row>
    <row r="211" customFormat="false" ht="13.5" hidden="false" customHeight="true" outlineLevel="0" collapsed="false">
      <c r="A211" s="8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</row>
    <row r="212" customFormat="false" ht="13.5" hidden="false" customHeight="true" outlineLevel="0" collapsed="false">
      <c r="A212" s="8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</row>
    <row r="213" customFormat="false" ht="13.5" hidden="false" customHeight="true" outlineLevel="0" collapsed="false">
      <c r="A213" s="8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</row>
    <row r="214" customFormat="false" ht="13.5" hidden="false" customHeight="true" outlineLevel="0" collapsed="false">
      <c r="A214" s="8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</row>
    <row r="215" customFormat="false" ht="13.5" hidden="false" customHeight="true" outlineLevel="0" collapsed="false">
      <c r="A215" s="8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</row>
    <row r="216" customFormat="false" ht="13.5" hidden="false" customHeight="true" outlineLevel="0" collapsed="false">
      <c r="A216" s="8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</row>
    <row r="217" customFormat="false" ht="13.5" hidden="false" customHeight="true" outlineLevel="0" collapsed="false">
      <c r="A217" s="8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</row>
    <row r="218" customFormat="false" ht="13.5" hidden="false" customHeight="true" outlineLevel="0" collapsed="false">
      <c r="A218" s="8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</row>
    <row r="219" customFormat="false" ht="13.5" hidden="false" customHeight="true" outlineLevel="0" collapsed="false">
      <c r="A219" s="8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</row>
    <row r="220" customFormat="false" ht="13.5" hidden="false" customHeight="true" outlineLevel="0" collapsed="false">
      <c r="A220" s="8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</row>
    <row r="221" customFormat="false" ht="13.5" hidden="false" customHeight="true" outlineLevel="0" collapsed="false">
      <c r="A221" s="8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</row>
    <row r="222" customFormat="false" ht="13.5" hidden="false" customHeight="true" outlineLevel="0" collapsed="false">
      <c r="A222" s="8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</row>
    <row r="223" customFormat="false" ht="13.5" hidden="false" customHeight="true" outlineLevel="0" collapsed="false">
      <c r="A223" s="8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</row>
    <row r="224" customFormat="false" ht="13.5" hidden="false" customHeight="true" outlineLevel="0" collapsed="false">
      <c r="A224" s="8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</row>
    <row r="225" customFormat="false" ht="13.5" hidden="false" customHeight="tru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</row>
    <row r="226" customFormat="false" ht="13.5" hidden="false" customHeight="tru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</row>
    <row r="227" customFormat="false" ht="13.5" hidden="false" customHeight="tru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</row>
    <row r="228" customFormat="false" ht="13.5" hidden="false" customHeight="tru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</row>
    <row r="229" customFormat="false" ht="13.5" hidden="false" customHeight="tru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</row>
    <row r="230" customFormat="false" ht="13.5" hidden="false" customHeight="tru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</row>
    <row r="231" customFormat="false" ht="13.5" hidden="false" customHeight="true" outlineLevel="0" collapsed="false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</row>
    <row r="232" customFormat="false" ht="13.5" hidden="false" customHeight="true" outlineLevel="0" collapsed="false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</row>
    <row r="233" customFormat="false" ht="13.5" hidden="false" customHeight="true" outlineLevel="0" collapsed="false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</row>
    <row r="234" customFormat="false" ht="13.5" hidden="false" customHeight="true" outlineLevel="0" collapsed="false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</row>
    <row r="235" customFormat="false" ht="13.5" hidden="false" customHeight="true" outlineLevel="0" collapsed="false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</row>
    <row r="236" customFormat="false" ht="13.5" hidden="false" customHeight="true" outlineLevel="0" collapsed="false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</row>
    <row r="237" customFormat="false" ht="13.5" hidden="false" customHeight="true" outlineLevel="0" collapsed="false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</row>
    <row r="238" customFormat="false" ht="15.75" hidden="false" customHeight="true" outlineLevel="0" collapsed="false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</row>
    <row r="239" customFormat="false" ht="15.75" hidden="false" customHeight="true" outlineLevel="0" collapsed="false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</row>
    <row r="240" customFormat="false" ht="15.75" hidden="false" customHeight="true" outlineLevel="0" collapsed="false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</row>
    <row r="241" customFormat="false" ht="15.75" hidden="false" customHeight="true" outlineLevel="0" collapsed="false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</row>
    <row r="242" customFormat="false" ht="15.75" hidden="false" customHeight="true" outlineLevel="0" collapsed="false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</row>
    <row r="243" customFormat="false" ht="15.75" hidden="false" customHeight="true" outlineLevel="0" collapsed="false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</row>
    <row r="244" customFormat="false" ht="15.75" hidden="false" customHeight="true" outlineLevel="0" collapsed="false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</row>
    <row r="245" customFormat="false" ht="15.75" hidden="false" customHeight="true" outlineLevel="0" collapsed="false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</row>
    <row r="246" customFormat="false" ht="15.75" hidden="false" customHeight="true" outlineLevel="0" collapsed="false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</row>
    <row r="247" customFormat="false" ht="15.75" hidden="false" customHeight="true" outlineLevel="0" collapsed="false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</row>
    <row r="248" customFormat="false" ht="15.75" hidden="false" customHeight="true" outlineLevel="0" collapsed="false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</row>
    <row r="249" customFormat="false" ht="15.75" hidden="false" customHeight="true" outlineLevel="0" collapsed="false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</row>
    <row r="250" customFormat="false" ht="15.75" hidden="false" customHeight="true" outlineLevel="0" collapsed="false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</row>
    <row r="251" customFormat="false" ht="15.75" hidden="false" customHeight="true" outlineLevel="0" collapsed="false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</row>
    <row r="252" customFormat="false" ht="15.75" hidden="false" customHeight="true" outlineLevel="0" collapsed="false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</row>
    <row r="253" customFormat="false" ht="15.75" hidden="false" customHeight="true" outlineLevel="0" collapsed="false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</row>
    <row r="254" customFormat="false" ht="15.75" hidden="false" customHeight="true" outlineLevel="0" collapsed="false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</row>
    <row r="255" customFormat="false" ht="15.75" hidden="false" customHeight="true" outlineLevel="0" collapsed="false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</row>
    <row r="256" customFormat="false" ht="15.75" hidden="false" customHeight="true" outlineLevel="0" collapsed="false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</row>
    <row r="257" customFormat="false" ht="15.75" hidden="false" customHeight="true" outlineLevel="0" collapsed="false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</row>
    <row r="258" customFormat="false" ht="15.75" hidden="false" customHeight="true" outlineLevel="0" collapsed="false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</row>
    <row r="259" customFormat="false" ht="15.75" hidden="false" customHeight="true" outlineLevel="0" collapsed="false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</row>
    <row r="260" customFormat="false" ht="15.75" hidden="false" customHeight="true" outlineLevel="0" collapsed="false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</row>
    <row r="261" customFormat="false" ht="15.75" hidden="false" customHeight="true" outlineLevel="0" collapsed="false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</row>
    <row r="262" customFormat="false" ht="15.75" hidden="false" customHeight="true" outlineLevel="0" collapsed="false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</row>
    <row r="263" customFormat="false" ht="15.75" hidden="false" customHeight="true" outlineLevel="0" collapsed="false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</row>
    <row r="264" customFormat="false" ht="15.75" hidden="false" customHeight="true" outlineLevel="0" collapsed="false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</row>
    <row r="265" customFormat="false" ht="15.75" hidden="false" customHeight="true" outlineLevel="0" collapsed="false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</row>
    <row r="266" customFormat="false" ht="15.75" hidden="false" customHeight="true" outlineLevel="0" collapsed="false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</row>
    <row r="267" customFormat="false" ht="15.75" hidden="false" customHeight="true" outlineLevel="0" collapsed="false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</row>
    <row r="268" customFormat="false" ht="15.75" hidden="false" customHeight="true" outlineLevel="0" collapsed="false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</row>
    <row r="269" customFormat="false" ht="15.75" hidden="false" customHeight="true" outlineLevel="0" collapsed="false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</row>
    <row r="270" customFormat="false" ht="15.75" hidden="false" customHeight="true" outlineLevel="0" collapsed="false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</row>
    <row r="271" customFormat="false" ht="15.75" hidden="false" customHeight="true" outlineLevel="0" collapsed="false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</row>
    <row r="272" customFormat="false" ht="15.75" hidden="false" customHeight="true" outlineLevel="0" collapsed="false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</row>
    <row r="273" customFormat="false" ht="15.75" hidden="false" customHeight="true" outlineLevel="0" collapsed="false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</row>
    <row r="274" customFormat="false" ht="15.75" hidden="false" customHeight="true" outlineLevel="0" collapsed="false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</row>
    <row r="275" customFormat="false" ht="15.75" hidden="false" customHeight="true" outlineLevel="0" collapsed="false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</row>
    <row r="276" customFormat="false" ht="15.75" hidden="false" customHeight="true" outlineLevel="0" collapsed="false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</row>
    <row r="277" customFormat="false" ht="15.75" hidden="false" customHeight="true" outlineLevel="0" collapsed="false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</row>
    <row r="278" customFormat="false" ht="15.75" hidden="false" customHeight="true" outlineLevel="0" collapsed="false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</row>
    <row r="279" customFormat="false" ht="15.75" hidden="false" customHeight="true" outlineLevel="0" collapsed="false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</row>
    <row r="280" customFormat="false" ht="15.75" hidden="false" customHeight="true" outlineLevel="0" collapsed="false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</row>
    <row r="281" customFormat="false" ht="15.75" hidden="false" customHeight="true" outlineLevel="0" collapsed="false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</row>
    <row r="282" customFormat="false" ht="15.75" hidden="false" customHeight="true" outlineLevel="0" collapsed="false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</row>
    <row r="283" customFormat="false" ht="15.75" hidden="false" customHeight="true" outlineLevel="0" collapsed="false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</row>
    <row r="284" customFormat="false" ht="15.75" hidden="false" customHeight="true" outlineLevel="0" collapsed="false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</row>
    <row r="285" customFormat="false" ht="15.75" hidden="false" customHeight="true" outlineLevel="0" collapsed="false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</row>
    <row r="286" customFormat="false" ht="15.75" hidden="false" customHeight="true" outlineLevel="0" collapsed="false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</row>
    <row r="287" customFormat="false" ht="15.75" hidden="false" customHeight="true" outlineLevel="0" collapsed="false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</row>
    <row r="288" customFormat="false" ht="15.75" hidden="false" customHeight="true" outlineLevel="0" collapsed="false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</row>
    <row r="289" customFormat="false" ht="15.75" hidden="false" customHeight="true" outlineLevel="0" collapsed="false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</row>
    <row r="290" customFormat="false" ht="15.75" hidden="false" customHeight="true" outlineLevel="0" collapsed="false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</row>
    <row r="291" customFormat="false" ht="15.75" hidden="false" customHeight="true" outlineLevel="0" collapsed="false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</row>
    <row r="292" customFormat="false" ht="15.75" hidden="false" customHeight="true" outlineLevel="0" collapsed="false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</row>
    <row r="293" customFormat="false" ht="15.75" hidden="false" customHeight="true" outlineLevel="0" collapsed="false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</row>
    <row r="294" customFormat="false" ht="15.75" hidden="false" customHeight="true" outlineLevel="0" collapsed="false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</row>
    <row r="295" customFormat="false" ht="15.75" hidden="false" customHeight="true" outlineLevel="0" collapsed="false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</row>
    <row r="296" customFormat="false" ht="15.75" hidden="false" customHeight="true" outlineLevel="0" collapsed="false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</row>
    <row r="297" customFormat="false" ht="15.75" hidden="false" customHeight="true" outlineLevel="0" collapsed="false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</row>
    <row r="298" customFormat="false" ht="15.75" hidden="false" customHeight="true" outlineLevel="0" collapsed="false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</row>
    <row r="299" customFormat="false" ht="15.75" hidden="false" customHeight="true" outlineLevel="0" collapsed="false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</row>
    <row r="300" customFormat="false" ht="15.75" hidden="false" customHeight="true" outlineLevel="0" collapsed="false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</row>
    <row r="301" customFormat="false" ht="15.75" hidden="false" customHeight="true" outlineLevel="0" collapsed="false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</row>
    <row r="302" customFormat="false" ht="15.75" hidden="false" customHeight="true" outlineLevel="0" collapsed="false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</row>
    <row r="303" customFormat="false" ht="15.75" hidden="false" customHeight="true" outlineLevel="0" collapsed="false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</row>
    <row r="304" customFormat="false" ht="15.75" hidden="false" customHeight="true" outlineLevel="0" collapsed="false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</row>
    <row r="305" customFormat="false" ht="15.75" hidden="false" customHeight="true" outlineLevel="0" collapsed="false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</row>
    <row r="306" customFormat="false" ht="15.75" hidden="false" customHeight="true" outlineLevel="0" collapsed="false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</row>
    <row r="307" customFormat="false" ht="15.75" hidden="false" customHeight="true" outlineLevel="0" collapsed="false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</row>
    <row r="308" customFormat="false" ht="15.75" hidden="false" customHeight="true" outlineLevel="0" collapsed="false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</row>
    <row r="309" customFormat="false" ht="15.75" hidden="false" customHeight="true" outlineLevel="0" collapsed="false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</row>
    <row r="310" customFormat="false" ht="15.75" hidden="false" customHeight="true" outlineLevel="0" collapsed="false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</row>
    <row r="311" customFormat="false" ht="15.75" hidden="false" customHeight="true" outlineLevel="0" collapsed="false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</row>
    <row r="312" customFormat="false" ht="15.75" hidden="false" customHeight="true" outlineLevel="0" collapsed="false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</row>
    <row r="313" customFormat="false" ht="15.75" hidden="false" customHeight="true" outlineLevel="0" collapsed="false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</row>
    <row r="314" customFormat="false" ht="15.75" hidden="false" customHeight="true" outlineLevel="0" collapsed="false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</row>
    <row r="315" customFormat="false" ht="15.75" hidden="false" customHeight="true" outlineLevel="0" collapsed="false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</row>
    <row r="316" customFormat="false" ht="15.75" hidden="false" customHeight="true" outlineLevel="0" collapsed="false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</row>
    <row r="317" customFormat="false" ht="15.75" hidden="false" customHeight="true" outlineLevel="0" collapsed="false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</row>
    <row r="318" customFormat="false" ht="15.75" hidden="false" customHeight="true" outlineLevel="0" collapsed="false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</row>
    <row r="319" customFormat="false" ht="15.75" hidden="false" customHeight="true" outlineLevel="0" collapsed="false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</row>
    <row r="320" customFormat="false" ht="15.75" hidden="false" customHeight="true" outlineLevel="0" collapsed="false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</row>
    <row r="321" customFormat="false" ht="15.75" hidden="false" customHeight="true" outlineLevel="0" collapsed="false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</row>
    <row r="322" customFormat="false" ht="15.75" hidden="false" customHeight="true" outlineLevel="0" collapsed="false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</row>
    <row r="323" customFormat="false" ht="15.75" hidden="false" customHeight="true" outlineLevel="0" collapsed="false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</row>
    <row r="324" customFormat="false" ht="15.75" hidden="false" customHeight="true" outlineLevel="0" collapsed="false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</row>
    <row r="325" customFormat="false" ht="15.75" hidden="false" customHeight="true" outlineLevel="0" collapsed="false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</row>
    <row r="326" customFormat="false" ht="15.75" hidden="false" customHeight="true" outlineLevel="0" collapsed="false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</row>
    <row r="327" customFormat="false" ht="15.75" hidden="false" customHeight="true" outlineLevel="0" collapsed="false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</row>
    <row r="328" customFormat="false" ht="15.75" hidden="false" customHeight="true" outlineLevel="0" collapsed="false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</row>
    <row r="329" customFormat="false" ht="15.75" hidden="false" customHeight="true" outlineLevel="0" collapsed="false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</row>
    <row r="330" customFormat="false" ht="15.75" hidden="false" customHeight="true" outlineLevel="0" collapsed="false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</row>
    <row r="331" customFormat="false" ht="15.75" hidden="false" customHeight="true" outlineLevel="0" collapsed="false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</row>
    <row r="332" customFormat="false" ht="15.75" hidden="false" customHeight="true" outlineLevel="0" collapsed="false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</row>
    <row r="333" customFormat="false" ht="15.75" hidden="false" customHeight="true" outlineLevel="0" collapsed="false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</row>
    <row r="334" customFormat="false" ht="15.75" hidden="false" customHeight="true" outlineLevel="0" collapsed="false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</row>
    <row r="335" customFormat="false" ht="15.75" hidden="false" customHeight="true" outlineLevel="0" collapsed="false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</row>
    <row r="336" customFormat="false" ht="15.75" hidden="false" customHeight="true" outlineLevel="0" collapsed="false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</row>
    <row r="337" customFormat="false" ht="15.75" hidden="false" customHeight="true" outlineLevel="0" collapsed="false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</row>
    <row r="338" customFormat="false" ht="15.75" hidden="false" customHeight="true" outlineLevel="0" collapsed="false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</row>
    <row r="339" customFormat="false" ht="15.75" hidden="false" customHeight="true" outlineLevel="0" collapsed="false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</row>
    <row r="340" customFormat="false" ht="15.75" hidden="false" customHeight="true" outlineLevel="0" collapsed="false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</row>
    <row r="341" customFormat="false" ht="15.75" hidden="false" customHeight="true" outlineLevel="0" collapsed="false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</row>
    <row r="342" customFormat="false" ht="15.75" hidden="false" customHeight="true" outlineLevel="0" collapsed="false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</row>
    <row r="343" customFormat="false" ht="15.75" hidden="false" customHeight="true" outlineLevel="0" collapsed="false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</row>
    <row r="344" customFormat="false" ht="15.75" hidden="false" customHeight="true" outlineLevel="0" collapsed="false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</row>
    <row r="345" customFormat="false" ht="15.75" hidden="false" customHeight="true" outlineLevel="0" collapsed="false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</row>
    <row r="346" customFormat="false" ht="15.75" hidden="false" customHeight="true" outlineLevel="0" collapsed="false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</row>
    <row r="347" customFormat="false" ht="15.75" hidden="false" customHeight="true" outlineLevel="0" collapsed="false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</row>
    <row r="348" customFormat="false" ht="15.75" hidden="false" customHeight="true" outlineLevel="0" collapsed="false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</row>
    <row r="349" customFormat="false" ht="15.75" hidden="false" customHeight="true" outlineLevel="0" collapsed="false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</row>
    <row r="350" customFormat="false" ht="15.75" hidden="false" customHeight="true" outlineLevel="0" collapsed="false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</row>
    <row r="351" customFormat="false" ht="15.75" hidden="false" customHeight="true" outlineLevel="0" collapsed="false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</row>
    <row r="352" customFormat="false" ht="15.75" hidden="false" customHeight="true" outlineLevel="0" collapsed="false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</row>
    <row r="353" customFormat="false" ht="15.75" hidden="false" customHeight="true" outlineLevel="0" collapsed="false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</row>
    <row r="354" customFormat="false" ht="15.75" hidden="false" customHeight="true" outlineLevel="0" collapsed="false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</row>
    <row r="355" customFormat="false" ht="15.75" hidden="false" customHeight="true" outlineLevel="0" collapsed="false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</row>
    <row r="356" customFormat="false" ht="15.75" hidden="false" customHeight="true" outlineLevel="0" collapsed="false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</row>
    <row r="357" customFormat="false" ht="15.75" hidden="false" customHeight="true" outlineLevel="0" collapsed="false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</row>
    <row r="358" customFormat="false" ht="15.75" hidden="false" customHeight="true" outlineLevel="0" collapsed="false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</row>
    <row r="359" customFormat="false" ht="15.75" hidden="false" customHeight="true" outlineLevel="0" collapsed="false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</row>
    <row r="360" customFormat="false" ht="15.75" hidden="false" customHeight="true" outlineLevel="0" collapsed="false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</row>
    <row r="361" customFormat="false" ht="15.75" hidden="false" customHeight="true" outlineLevel="0" collapsed="false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</row>
    <row r="362" customFormat="false" ht="15.75" hidden="false" customHeight="true" outlineLevel="0" collapsed="false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</row>
    <row r="363" customFormat="false" ht="15.75" hidden="false" customHeight="true" outlineLevel="0" collapsed="false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</row>
    <row r="364" customFormat="false" ht="15.75" hidden="false" customHeight="true" outlineLevel="0" collapsed="false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</row>
    <row r="365" customFormat="false" ht="15.75" hidden="false" customHeight="true" outlineLevel="0" collapsed="false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</row>
    <row r="366" customFormat="false" ht="15.75" hidden="false" customHeight="true" outlineLevel="0" collapsed="false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</row>
    <row r="367" customFormat="false" ht="15.75" hidden="false" customHeight="true" outlineLevel="0" collapsed="false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</row>
    <row r="368" customFormat="false" ht="15.75" hidden="false" customHeight="true" outlineLevel="0" collapsed="false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</row>
    <row r="369" customFormat="false" ht="15.75" hidden="false" customHeight="true" outlineLevel="0" collapsed="false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</row>
    <row r="370" customFormat="false" ht="15.75" hidden="false" customHeight="true" outlineLevel="0" collapsed="false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</row>
    <row r="371" customFormat="false" ht="15.75" hidden="false" customHeight="true" outlineLevel="0" collapsed="false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</row>
    <row r="372" customFormat="false" ht="15.75" hidden="false" customHeight="true" outlineLevel="0" collapsed="false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</row>
    <row r="373" customFormat="false" ht="15.75" hidden="false" customHeight="true" outlineLevel="0" collapsed="false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</row>
    <row r="374" customFormat="false" ht="15.75" hidden="false" customHeight="true" outlineLevel="0" collapsed="false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</row>
    <row r="375" customFormat="false" ht="15.75" hidden="false" customHeight="true" outlineLevel="0" collapsed="false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</row>
    <row r="376" customFormat="false" ht="15.75" hidden="false" customHeight="true" outlineLevel="0" collapsed="false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</row>
    <row r="377" customFormat="false" ht="15.75" hidden="false" customHeight="true" outlineLevel="0" collapsed="false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</row>
    <row r="378" customFormat="false" ht="15.75" hidden="false" customHeight="true" outlineLevel="0" collapsed="false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</row>
    <row r="379" customFormat="false" ht="15.75" hidden="false" customHeight="true" outlineLevel="0" collapsed="false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</row>
    <row r="380" customFormat="false" ht="15.75" hidden="false" customHeight="true" outlineLevel="0" collapsed="false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</row>
    <row r="381" customFormat="false" ht="15.75" hidden="false" customHeight="true" outlineLevel="0" collapsed="false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</row>
    <row r="382" customFormat="false" ht="15.75" hidden="false" customHeight="true" outlineLevel="0" collapsed="false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</row>
    <row r="383" customFormat="false" ht="15.75" hidden="false" customHeight="true" outlineLevel="0" collapsed="false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</row>
    <row r="384" customFormat="false" ht="15.75" hidden="false" customHeight="true" outlineLevel="0" collapsed="false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</row>
    <row r="385" customFormat="false" ht="15.75" hidden="false" customHeight="true" outlineLevel="0" collapsed="false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</row>
    <row r="386" customFormat="false" ht="15.75" hidden="false" customHeight="true" outlineLevel="0" collapsed="false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</row>
    <row r="387" customFormat="false" ht="15.75" hidden="false" customHeight="true" outlineLevel="0" collapsed="false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</row>
    <row r="388" customFormat="false" ht="15.75" hidden="false" customHeight="true" outlineLevel="0" collapsed="false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</row>
    <row r="389" customFormat="false" ht="15.75" hidden="false" customHeight="true" outlineLevel="0" collapsed="false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</row>
    <row r="390" customFormat="false" ht="15.75" hidden="false" customHeight="true" outlineLevel="0" collapsed="false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</row>
    <row r="391" customFormat="false" ht="15.75" hidden="false" customHeight="true" outlineLevel="0" collapsed="false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</row>
    <row r="392" customFormat="false" ht="15.75" hidden="false" customHeight="true" outlineLevel="0" collapsed="false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</row>
    <row r="393" customFormat="false" ht="15.75" hidden="false" customHeight="true" outlineLevel="0" collapsed="false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</row>
    <row r="394" customFormat="false" ht="15.75" hidden="false" customHeight="true" outlineLevel="0" collapsed="false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</row>
    <row r="395" customFormat="false" ht="15.75" hidden="false" customHeight="true" outlineLevel="0" collapsed="false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</row>
    <row r="396" customFormat="false" ht="15.75" hidden="false" customHeight="true" outlineLevel="0" collapsed="false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</row>
    <row r="397" customFormat="false" ht="15.75" hidden="false" customHeight="true" outlineLevel="0" collapsed="false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</row>
    <row r="398" customFormat="false" ht="15.75" hidden="false" customHeight="true" outlineLevel="0" collapsed="false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</row>
    <row r="399" customFormat="false" ht="15.75" hidden="false" customHeight="true" outlineLevel="0" collapsed="false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</row>
    <row r="400" customFormat="false" ht="15.75" hidden="false" customHeight="true" outlineLevel="0" collapsed="false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</row>
    <row r="401" customFormat="false" ht="15.75" hidden="false" customHeight="true" outlineLevel="0" collapsed="false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</row>
    <row r="402" customFormat="false" ht="15.75" hidden="false" customHeight="true" outlineLevel="0" collapsed="false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</row>
    <row r="403" customFormat="false" ht="15.75" hidden="false" customHeight="true" outlineLevel="0" collapsed="false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</row>
    <row r="404" customFormat="false" ht="15.75" hidden="false" customHeight="true" outlineLevel="0" collapsed="false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</row>
    <row r="405" customFormat="false" ht="15.75" hidden="false" customHeight="true" outlineLevel="0" collapsed="false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</row>
    <row r="406" customFormat="false" ht="15.75" hidden="false" customHeight="true" outlineLevel="0" collapsed="false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</row>
    <row r="407" customFormat="false" ht="15.75" hidden="false" customHeight="true" outlineLevel="0" collapsed="false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</row>
    <row r="408" customFormat="false" ht="15.75" hidden="false" customHeight="true" outlineLevel="0" collapsed="false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</row>
    <row r="409" customFormat="false" ht="15.75" hidden="false" customHeight="true" outlineLevel="0" collapsed="false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</row>
    <row r="410" customFormat="false" ht="15.75" hidden="false" customHeight="true" outlineLevel="0" collapsed="false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</row>
    <row r="411" customFormat="false" ht="15.75" hidden="false" customHeight="true" outlineLevel="0" collapsed="false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</row>
    <row r="412" customFormat="false" ht="15.75" hidden="false" customHeight="true" outlineLevel="0" collapsed="false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</row>
    <row r="413" customFormat="false" ht="15.75" hidden="false" customHeight="true" outlineLevel="0" collapsed="false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</row>
    <row r="414" customFormat="false" ht="15.75" hidden="false" customHeight="true" outlineLevel="0" collapsed="false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</row>
    <row r="415" customFormat="false" ht="15.75" hidden="false" customHeight="true" outlineLevel="0" collapsed="false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</row>
    <row r="416" customFormat="false" ht="15.75" hidden="false" customHeight="true" outlineLevel="0" collapsed="false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</row>
    <row r="417" customFormat="false" ht="15.75" hidden="false" customHeight="true" outlineLevel="0" collapsed="false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</row>
    <row r="418" customFormat="false" ht="15.75" hidden="false" customHeight="true" outlineLevel="0" collapsed="false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</row>
    <row r="419" customFormat="false" ht="15.75" hidden="false" customHeight="true" outlineLevel="0" collapsed="false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</row>
    <row r="420" customFormat="false" ht="15.75" hidden="false" customHeight="true" outlineLevel="0" collapsed="false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</row>
    <row r="421" customFormat="false" ht="15.75" hidden="false" customHeight="true" outlineLevel="0" collapsed="false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</row>
    <row r="422" customFormat="false" ht="15.75" hidden="false" customHeight="true" outlineLevel="0" collapsed="false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</row>
    <row r="423" customFormat="false" ht="15.75" hidden="false" customHeight="true" outlineLevel="0" collapsed="false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</row>
    <row r="424" customFormat="false" ht="15.75" hidden="false" customHeight="true" outlineLevel="0" collapsed="false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</row>
    <row r="425" customFormat="false" ht="15.75" hidden="false" customHeight="true" outlineLevel="0" collapsed="false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</row>
    <row r="426" customFormat="false" ht="15.75" hidden="false" customHeight="true" outlineLevel="0" collapsed="false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</row>
    <row r="427" customFormat="false" ht="15.75" hidden="false" customHeight="true" outlineLevel="0" collapsed="false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</row>
    <row r="428" customFormat="false" ht="15.75" hidden="false" customHeight="true" outlineLevel="0" collapsed="false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</row>
    <row r="429" customFormat="false" ht="15.75" hidden="false" customHeight="true" outlineLevel="0" collapsed="false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</row>
    <row r="430" customFormat="false" ht="15.75" hidden="false" customHeight="true" outlineLevel="0" collapsed="false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</row>
    <row r="431" customFormat="false" ht="15.75" hidden="false" customHeight="true" outlineLevel="0" collapsed="false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</row>
    <row r="432" customFormat="false" ht="15.75" hidden="false" customHeight="true" outlineLevel="0" collapsed="false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</row>
    <row r="433" customFormat="false" ht="15.75" hidden="false" customHeight="true" outlineLevel="0" collapsed="false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</row>
    <row r="434" customFormat="false" ht="15.75" hidden="false" customHeight="true" outlineLevel="0" collapsed="false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</row>
    <row r="435" customFormat="false" ht="15.75" hidden="false" customHeight="true" outlineLevel="0" collapsed="false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</row>
    <row r="436" customFormat="false" ht="15.75" hidden="false" customHeight="true" outlineLevel="0" collapsed="false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</row>
    <row r="437" customFormat="false" ht="15.75" hidden="false" customHeight="true" outlineLevel="0" collapsed="false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</row>
    <row r="438" customFormat="false" ht="15.75" hidden="false" customHeight="true" outlineLevel="0" collapsed="false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</row>
    <row r="439" customFormat="false" ht="15.75" hidden="false" customHeight="true" outlineLevel="0" collapsed="false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</row>
    <row r="440" customFormat="false" ht="15.75" hidden="false" customHeight="true" outlineLevel="0" collapsed="false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</row>
    <row r="441" customFormat="false" ht="15.75" hidden="false" customHeight="true" outlineLevel="0" collapsed="false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</row>
    <row r="442" customFormat="false" ht="15.75" hidden="false" customHeight="true" outlineLevel="0" collapsed="false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</row>
    <row r="443" customFormat="false" ht="15.75" hidden="false" customHeight="true" outlineLevel="0" collapsed="false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</row>
    <row r="444" customFormat="false" ht="15.75" hidden="false" customHeight="true" outlineLevel="0" collapsed="false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</row>
    <row r="445" customFormat="false" ht="15.75" hidden="false" customHeight="true" outlineLevel="0" collapsed="false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</row>
    <row r="446" customFormat="false" ht="15.75" hidden="false" customHeight="true" outlineLevel="0" collapsed="false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</row>
    <row r="447" customFormat="false" ht="15.75" hidden="false" customHeight="true" outlineLevel="0" collapsed="false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</row>
    <row r="448" customFormat="false" ht="15.75" hidden="false" customHeight="true" outlineLevel="0" collapsed="false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</row>
    <row r="449" customFormat="false" ht="15.75" hidden="false" customHeight="true" outlineLevel="0" collapsed="false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</row>
    <row r="450" customFormat="false" ht="15.75" hidden="false" customHeight="true" outlineLevel="0" collapsed="false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</row>
    <row r="451" customFormat="false" ht="15.75" hidden="false" customHeight="true" outlineLevel="0" collapsed="false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</row>
    <row r="452" customFormat="false" ht="15.75" hidden="false" customHeight="true" outlineLevel="0" collapsed="false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</row>
    <row r="453" customFormat="false" ht="15.75" hidden="false" customHeight="true" outlineLevel="0" collapsed="false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</row>
    <row r="454" customFormat="false" ht="15.75" hidden="false" customHeight="true" outlineLevel="0" collapsed="false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</row>
    <row r="455" customFormat="false" ht="15.75" hidden="false" customHeight="true" outlineLevel="0" collapsed="false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</row>
    <row r="456" customFormat="false" ht="15.75" hidden="false" customHeight="true" outlineLevel="0" collapsed="false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</row>
    <row r="457" customFormat="false" ht="15.75" hidden="false" customHeight="true" outlineLevel="0" collapsed="false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</row>
    <row r="458" customFormat="false" ht="15.75" hidden="false" customHeight="true" outlineLevel="0" collapsed="false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</row>
    <row r="459" customFormat="false" ht="15.75" hidden="false" customHeight="true" outlineLevel="0" collapsed="false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</row>
    <row r="460" customFormat="false" ht="15.75" hidden="false" customHeight="true" outlineLevel="0" collapsed="false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</row>
    <row r="461" customFormat="false" ht="15.75" hidden="false" customHeight="true" outlineLevel="0" collapsed="false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</row>
    <row r="462" customFormat="false" ht="15.75" hidden="false" customHeight="true" outlineLevel="0" collapsed="false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</row>
    <row r="463" customFormat="false" ht="15.75" hidden="false" customHeight="true" outlineLevel="0" collapsed="false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</row>
    <row r="464" customFormat="false" ht="15.75" hidden="false" customHeight="true" outlineLevel="0" collapsed="false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</row>
    <row r="465" customFormat="false" ht="15.75" hidden="false" customHeight="true" outlineLevel="0" collapsed="false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</row>
    <row r="466" customFormat="false" ht="15.75" hidden="false" customHeight="true" outlineLevel="0" collapsed="false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</row>
    <row r="467" customFormat="false" ht="15.75" hidden="false" customHeight="true" outlineLevel="0" collapsed="false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</row>
    <row r="468" customFormat="false" ht="15.75" hidden="false" customHeight="true" outlineLevel="0" collapsed="false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</row>
    <row r="469" customFormat="false" ht="15.75" hidden="false" customHeight="true" outlineLevel="0" collapsed="false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</row>
    <row r="470" customFormat="false" ht="15.75" hidden="false" customHeight="true" outlineLevel="0" collapsed="false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</row>
    <row r="471" customFormat="false" ht="15.75" hidden="false" customHeight="true" outlineLevel="0" collapsed="false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</row>
    <row r="472" customFormat="false" ht="15.75" hidden="false" customHeight="true" outlineLevel="0" collapsed="false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</row>
    <row r="473" customFormat="false" ht="15.75" hidden="false" customHeight="true" outlineLevel="0" collapsed="false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</row>
    <row r="474" customFormat="false" ht="15.75" hidden="false" customHeight="true" outlineLevel="0" collapsed="false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</row>
    <row r="475" customFormat="false" ht="15.75" hidden="false" customHeight="true" outlineLevel="0" collapsed="false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</row>
    <row r="476" customFormat="false" ht="15.75" hidden="false" customHeight="true" outlineLevel="0" collapsed="false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</row>
    <row r="477" customFormat="false" ht="15.75" hidden="false" customHeight="true" outlineLevel="0" collapsed="false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</row>
    <row r="478" customFormat="false" ht="15.75" hidden="false" customHeight="true" outlineLevel="0" collapsed="false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</row>
    <row r="479" customFormat="false" ht="15.75" hidden="false" customHeight="true" outlineLevel="0" collapsed="false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</row>
    <row r="480" customFormat="false" ht="15.75" hidden="false" customHeight="true" outlineLevel="0" collapsed="false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</row>
    <row r="481" customFormat="false" ht="15.75" hidden="false" customHeight="true" outlineLevel="0" collapsed="false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</row>
    <row r="482" customFormat="false" ht="15.75" hidden="false" customHeight="true" outlineLevel="0" collapsed="false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</row>
    <row r="483" customFormat="false" ht="15.75" hidden="false" customHeight="true" outlineLevel="0" collapsed="false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</row>
    <row r="484" customFormat="false" ht="15.75" hidden="false" customHeight="true" outlineLevel="0" collapsed="false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</row>
    <row r="485" customFormat="false" ht="15.75" hidden="false" customHeight="true" outlineLevel="0" collapsed="false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</row>
    <row r="486" customFormat="false" ht="15.75" hidden="false" customHeight="true" outlineLevel="0" collapsed="false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</row>
    <row r="487" customFormat="false" ht="15.75" hidden="false" customHeight="true" outlineLevel="0" collapsed="false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</row>
    <row r="488" customFormat="false" ht="15.75" hidden="false" customHeight="true" outlineLevel="0" collapsed="false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</row>
    <row r="489" customFormat="false" ht="15.75" hidden="false" customHeight="true" outlineLevel="0" collapsed="false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</row>
    <row r="490" customFormat="false" ht="15.75" hidden="false" customHeight="true" outlineLevel="0" collapsed="false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</row>
    <row r="491" customFormat="false" ht="15.75" hidden="false" customHeight="true" outlineLevel="0" collapsed="false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</row>
    <row r="492" customFormat="false" ht="15.75" hidden="false" customHeight="true" outlineLevel="0" collapsed="false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</row>
    <row r="493" customFormat="false" ht="15.75" hidden="false" customHeight="true" outlineLevel="0" collapsed="false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</row>
    <row r="494" customFormat="false" ht="15.75" hidden="false" customHeight="true" outlineLevel="0" collapsed="false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</row>
    <row r="495" customFormat="false" ht="15.75" hidden="false" customHeight="true" outlineLevel="0" collapsed="false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</row>
    <row r="496" customFormat="false" ht="15.75" hidden="false" customHeight="true" outlineLevel="0" collapsed="false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</row>
    <row r="497" customFormat="false" ht="15.75" hidden="false" customHeight="true" outlineLevel="0" collapsed="false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</row>
    <row r="498" customFormat="false" ht="15.75" hidden="false" customHeight="true" outlineLevel="0" collapsed="false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</row>
    <row r="499" customFormat="false" ht="15.75" hidden="false" customHeight="true" outlineLevel="0" collapsed="false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</row>
    <row r="500" customFormat="false" ht="15.75" hidden="false" customHeight="true" outlineLevel="0" collapsed="false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</row>
    <row r="501" customFormat="false" ht="15.75" hidden="false" customHeight="true" outlineLevel="0" collapsed="false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</row>
    <row r="502" customFormat="false" ht="15.75" hidden="false" customHeight="true" outlineLevel="0" collapsed="false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</row>
    <row r="503" customFormat="false" ht="15.75" hidden="false" customHeight="true" outlineLevel="0" collapsed="false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</row>
    <row r="504" customFormat="false" ht="15.75" hidden="false" customHeight="true" outlineLevel="0" collapsed="false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</row>
    <row r="505" customFormat="false" ht="15.75" hidden="false" customHeight="true" outlineLevel="0" collapsed="false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</row>
    <row r="506" customFormat="false" ht="15.75" hidden="false" customHeight="true" outlineLevel="0" collapsed="false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</row>
    <row r="507" customFormat="false" ht="15.75" hidden="false" customHeight="true" outlineLevel="0" collapsed="false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</row>
    <row r="508" customFormat="false" ht="15.75" hidden="false" customHeight="true" outlineLevel="0" collapsed="false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</row>
    <row r="509" customFormat="false" ht="15.75" hidden="false" customHeight="true" outlineLevel="0" collapsed="false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</row>
    <row r="510" customFormat="false" ht="15.75" hidden="false" customHeight="true" outlineLevel="0" collapsed="false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</row>
    <row r="511" customFormat="false" ht="15.75" hidden="false" customHeight="true" outlineLevel="0" collapsed="false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</row>
    <row r="512" customFormat="false" ht="15.75" hidden="false" customHeight="true" outlineLevel="0" collapsed="false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</row>
    <row r="513" customFormat="false" ht="15.75" hidden="false" customHeight="true" outlineLevel="0" collapsed="false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</row>
    <row r="514" customFormat="false" ht="15.75" hidden="false" customHeight="true" outlineLevel="0" collapsed="false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</row>
    <row r="515" customFormat="false" ht="15.75" hidden="false" customHeight="true" outlineLevel="0" collapsed="false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</row>
    <row r="516" customFormat="false" ht="15.75" hidden="false" customHeight="true" outlineLevel="0" collapsed="false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</row>
    <row r="517" customFormat="false" ht="15.75" hidden="false" customHeight="true" outlineLevel="0" collapsed="false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</row>
    <row r="518" customFormat="false" ht="15.75" hidden="false" customHeight="true" outlineLevel="0" collapsed="false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</row>
    <row r="519" customFormat="false" ht="15.75" hidden="false" customHeight="true" outlineLevel="0" collapsed="false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</row>
    <row r="520" customFormat="false" ht="15.75" hidden="false" customHeight="true" outlineLevel="0" collapsed="false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</row>
    <row r="521" customFormat="false" ht="15.75" hidden="false" customHeight="true" outlineLevel="0" collapsed="false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</row>
    <row r="522" customFormat="false" ht="15.75" hidden="false" customHeight="true" outlineLevel="0" collapsed="false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</row>
    <row r="523" customFormat="false" ht="15.75" hidden="false" customHeight="true" outlineLevel="0" collapsed="false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</row>
    <row r="524" customFormat="false" ht="15.75" hidden="false" customHeight="true" outlineLevel="0" collapsed="false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</row>
    <row r="525" customFormat="false" ht="15.75" hidden="false" customHeight="true" outlineLevel="0" collapsed="false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</row>
    <row r="526" customFormat="false" ht="15.75" hidden="false" customHeight="true" outlineLevel="0" collapsed="false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</row>
    <row r="527" customFormat="false" ht="15.75" hidden="false" customHeight="true" outlineLevel="0" collapsed="false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</row>
    <row r="528" customFormat="false" ht="15.75" hidden="false" customHeight="true" outlineLevel="0" collapsed="false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</row>
    <row r="529" customFormat="false" ht="15.75" hidden="false" customHeight="true" outlineLevel="0" collapsed="false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</row>
    <row r="530" customFormat="false" ht="15.75" hidden="false" customHeight="true" outlineLevel="0" collapsed="false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</row>
    <row r="531" customFormat="false" ht="15.75" hidden="false" customHeight="true" outlineLevel="0" collapsed="false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</row>
    <row r="532" customFormat="false" ht="15.75" hidden="false" customHeight="true" outlineLevel="0" collapsed="false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</row>
    <row r="533" customFormat="false" ht="15.75" hidden="false" customHeight="true" outlineLevel="0" collapsed="false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</row>
    <row r="534" customFormat="false" ht="15.75" hidden="false" customHeight="true" outlineLevel="0" collapsed="false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</row>
    <row r="535" customFormat="false" ht="15.75" hidden="false" customHeight="true" outlineLevel="0" collapsed="false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</row>
    <row r="536" customFormat="false" ht="15.75" hidden="false" customHeight="true" outlineLevel="0" collapsed="false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</row>
    <row r="537" customFormat="false" ht="15.75" hidden="false" customHeight="true" outlineLevel="0" collapsed="false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</row>
    <row r="538" customFormat="false" ht="15.75" hidden="false" customHeight="true" outlineLevel="0" collapsed="false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</row>
    <row r="539" customFormat="false" ht="15.75" hidden="false" customHeight="true" outlineLevel="0" collapsed="false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</row>
    <row r="540" customFormat="false" ht="15.75" hidden="false" customHeight="true" outlineLevel="0" collapsed="false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</row>
    <row r="541" customFormat="false" ht="15.75" hidden="false" customHeight="true" outlineLevel="0" collapsed="false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</row>
    <row r="542" customFormat="false" ht="15.75" hidden="false" customHeight="true" outlineLevel="0" collapsed="false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</row>
    <row r="543" customFormat="false" ht="15.75" hidden="false" customHeight="true" outlineLevel="0" collapsed="false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</row>
    <row r="544" customFormat="false" ht="15.75" hidden="false" customHeight="true" outlineLevel="0" collapsed="false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</row>
    <row r="545" customFormat="false" ht="15.75" hidden="false" customHeight="true" outlineLevel="0" collapsed="false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</row>
    <row r="546" customFormat="false" ht="15.75" hidden="false" customHeight="true" outlineLevel="0" collapsed="false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</row>
    <row r="547" customFormat="false" ht="15.75" hidden="false" customHeight="true" outlineLevel="0" collapsed="false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</row>
    <row r="548" customFormat="false" ht="15.75" hidden="false" customHeight="true" outlineLevel="0" collapsed="false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</row>
    <row r="549" customFormat="false" ht="15.75" hidden="false" customHeight="true" outlineLevel="0" collapsed="false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</row>
    <row r="550" customFormat="false" ht="15.75" hidden="false" customHeight="true" outlineLevel="0" collapsed="false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</row>
    <row r="551" customFormat="false" ht="15.75" hidden="false" customHeight="true" outlineLevel="0" collapsed="false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</row>
    <row r="552" customFormat="false" ht="15.75" hidden="false" customHeight="true" outlineLevel="0" collapsed="false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</row>
    <row r="553" customFormat="false" ht="15.75" hidden="false" customHeight="true" outlineLevel="0" collapsed="false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</row>
    <row r="554" customFormat="false" ht="15.75" hidden="false" customHeight="true" outlineLevel="0" collapsed="false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</row>
    <row r="555" customFormat="false" ht="15.75" hidden="false" customHeight="true" outlineLevel="0" collapsed="false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</row>
    <row r="556" customFormat="false" ht="15.75" hidden="false" customHeight="true" outlineLevel="0" collapsed="false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</row>
    <row r="557" customFormat="false" ht="15.75" hidden="false" customHeight="true" outlineLevel="0" collapsed="false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</row>
    <row r="558" customFormat="false" ht="15.75" hidden="false" customHeight="true" outlineLevel="0" collapsed="false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</row>
    <row r="559" customFormat="false" ht="15.75" hidden="false" customHeight="true" outlineLevel="0" collapsed="false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</row>
    <row r="560" customFormat="false" ht="15.75" hidden="false" customHeight="true" outlineLevel="0" collapsed="false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</row>
    <row r="561" customFormat="false" ht="15.75" hidden="false" customHeight="true" outlineLevel="0" collapsed="false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</row>
    <row r="562" customFormat="false" ht="15.75" hidden="false" customHeight="true" outlineLevel="0" collapsed="false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</row>
    <row r="563" customFormat="false" ht="15.75" hidden="false" customHeight="true" outlineLevel="0" collapsed="false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</row>
    <row r="564" customFormat="false" ht="15.75" hidden="false" customHeight="true" outlineLevel="0" collapsed="false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</row>
    <row r="565" customFormat="false" ht="15.75" hidden="false" customHeight="true" outlineLevel="0" collapsed="false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</row>
    <row r="566" customFormat="false" ht="15.75" hidden="false" customHeight="true" outlineLevel="0" collapsed="false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</row>
    <row r="567" customFormat="false" ht="15.75" hidden="false" customHeight="true" outlineLevel="0" collapsed="false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</row>
    <row r="568" customFormat="false" ht="15.75" hidden="false" customHeight="true" outlineLevel="0" collapsed="false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</row>
    <row r="569" customFormat="false" ht="15.75" hidden="false" customHeight="true" outlineLevel="0" collapsed="false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</row>
    <row r="570" customFormat="false" ht="15.75" hidden="false" customHeight="true" outlineLevel="0" collapsed="false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</row>
    <row r="571" customFormat="false" ht="15.75" hidden="false" customHeight="true" outlineLevel="0" collapsed="false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</row>
    <row r="572" customFormat="false" ht="15.75" hidden="false" customHeight="true" outlineLevel="0" collapsed="false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</row>
    <row r="573" customFormat="false" ht="15.75" hidden="false" customHeight="true" outlineLevel="0" collapsed="false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</row>
    <row r="574" customFormat="false" ht="15.75" hidden="false" customHeight="true" outlineLevel="0" collapsed="false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</row>
    <row r="575" customFormat="false" ht="15.75" hidden="false" customHeight="true" outlineLevel="0" collapsed="false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</row>
    <row r="576" customFormat="false" ht="15.75" hidden="false" customHeight="true" outlineLevel="0" collapsed="false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</row>
    <row r="577" customFormat="false" ht="15.75" hidden="false" customHeight="true" outlineLevel="0" collapsed="false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</row>
    <row r="578" customFormat="false" ht="15.75" hidden="false" customHeight="true" outlineLevel="0" collapsed="false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</row>
    <row r="579" customFormat="false" ht="15.75" hidden="false" customHeight="true" outlineLevel="0" collapsed="false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</row>
    <row r="580" customFormat="false" ht="15.75" hidden="false" customHeight="true" outlineLevel="0" collapsed="false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</row>
    <row r="581" customFormat="false" ht="15.75" hidden="false" customHeight="true" outlineLevel="0" collapsed="false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</row>
    <row r="582" customFormat="false" ht="15.75" hidden="false" customHeight="true" outlineLevel="0" collapsed="false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</row>
    <row r="583" customFormat="false" ht="15.75" hidden="false" customHeight="true" outlineLevel="0" collapsed="false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</row>
    <row r="584" customFormat="false" ht="15.75" hidden="false" customHeight="true" outlineLevel="0" collapsed="false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</row>
    <row r="585" customFormat="false" ht="15.75" hidden="false" customHeight="true" outlineLevel="0" collapsed="false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</row>
    <row r="586" customFormat="false" ht="15.75" hidden="false" customHeight="true" outlineLevel="0" collapsed="false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</row>
    <row r="587" customFormat="false" ht="15.75" hidden="false" customHeight="true" outlineLevel="0" collapsed="false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</row>
    <row r="588" customFormat="false" ht="15.75" hidden="false" customHeight="true" outlineLevel="0" collapsed="false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</row>
    <row r="589" customFormat="false" ht="15.75" hidden="false" customHeight="true" outlineLevel="0" collapsed="false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</row>
    <row r="590" customFormat="false" ht="15.75" hidden="false" customHeight="true" outlineLevel="0" collapsed="false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</row>
    <row r="591" customFormat="false" ht="15.75" hidden="false" customHeight="true" outlineLevel="0" collapsed="false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</row>
    <row r="592" customFormat="false" ht="15.75" hidden="false" customHeight="true" outlineLevel="0" collapsed="false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</row>
    <row r="593" customFormat="false" ht="15.75" hidden="false" customHeight="true" outlineLevel="0" collapsed="false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</row>
    <row r="594" customFormat="false" ht="15.75" hidden="false" customHeight="true" outlineLevel="0" collapsed="false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</row>
    <row r="595" customFormat="false" ht="15.75" hidden="false" customHeight="true" outlineLevel="0" collapsed="false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</row>
    <row r="596" customFormat="false" ht="15.75" hidden="false" customHeight="true" outlineLevel="0" collapsed="false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</row>
    <row r="597" customFormat="false" ht="15.75" hidden="false" customHeight="true" outlineLevel="0" collapsed="false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</row>
    <row r="598" customFormat="false" ht="15.75" hidden="false" customHeight="true" outlineLevel="0" collapsed="false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</row>
    <row r="599" customFormat="false" ht="15.75" hidden="false" customHeight="true" outlineLevel="0" collapsed="false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</row>
    <row r="600" customFormat="false" ht="15.75" hidden="false" customHeight="true" outlineLevel="0" collapsed="false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</row>
    <row r="601" customFormat="false" ht="15.75" hidden="false" customHeight="true" outlineLevel="0" collapsed="false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</row>
    <row r="602" customFormat="false" ht="15.75" hidden="false" customHeight="true" outlineLevel="0" collapsed="false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</row>
    <row r="603" customFormat="false" ht="15.75" hidden="false" customHeight="true" outlineLevel="0" collapsed="false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</row>
    <row r="604" customFormat="false" ht="15.75" hidden="false" customHeight="true" outlineLevel="0" collapsed="false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</row>
    <row r="605" customFormat="false" ht="15.75" hidden="false" customHeight="true" outlineLevel="0" collapsed="false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</row>
    <row r="606" customFormat="false" ht="15.75" hidden="false" customHeight="true" outlineLevel="0" collapsed="false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</row>
    <row r="607" customFormat="false" ht="15.75" hidden="false" customHeight="true" outlineLevel="0" collapsed="false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</row>
    <row r="608" customFormat="false" ht="15.75" hidden="false" customHeight="true" outlineLevel="0" collapsed="false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</row>
    <row r="609" customFormat="false" ht="15.75" hidden="false" customHeight="true" outlineLevel="0" collapsed="false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</row>
    <row r="610" customFormat="false" ht="15.75" hidden="false" customHeight="true" outlineLevel="0" collapsed="false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</row>
    <row r="611" customFormat="false" ht="15.75" hidden="false" customHeight="true" outlineLevel="0" collapsed="false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</row>
    <row r="612" customFormat="false" ht="15.75" hidden="false" customHeight="true" outlineLevel="0" collapsed="false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</row>
    <row r="613" customFormat="false" ht="15.75" hidden="false" customHeight="true" outlineLevel="0" collapsed="false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</row>
    <row r="614" customFormat="false" ht="15.75" hidden="false" customHeight="true" outlineLevel="0" collapsed="false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</row>
    <row r="615" customFormat="false" ht="15.75" hidden="false" customHeight="true" outlineLevel="0" collapsed="false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</row>
    <row r="616" customFormat="false" ht="15.75" hidden="false" customHeight="true" outlineLevel="0" collapsed="false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</row>
    <row r="617" customFormat="false" ht="15.75" hidden="false" customHeight="true" outlineLevel="0" collapsed="false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</row>
    <row r="618" customFormat="false" ht="15.75" hidden="false" customHeight="true" outlineLevel="0" collapsed="false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</row>
    <row r="619" customFormat="false" ht="15.75" hidden="false" customHeight="true" outlineLevel="0" collapsed="false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</row>
    <row r="620" customFormat="false" ht="15.75" hidden="false" customHeight="true" outlineLevel="0" collapsed="false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</row>
    <row r="621" customFormat="false" ht="15.75" hidden="false" customHeight="true" outlineLevel="0" collapsed="false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</row>
    <row r="622" customFormat="false" ht="15.75" hidden="false" customHeight="true" outlineLevel="0" collapsed="false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</row>
    <row r="623" customFormat="false" ht="15.75" hidden="false" customHeight="true" outlineLevel="0" collapsed="false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</row>
    <row r="624" customFormat="false" ht="15.75" hidden="false" customHeight="true" outlineLevel="0" collapsed="false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</row>
    <row r="625" customFormat="false" ht="15.75" hidden="false" customHeight="true" outlineLevel="0" collapsed="false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</row>
    <row r="626" customFormat="false" ht="15.75" hidden="false" customHeight="true" outlineLevel="0" collapsed="false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</row>
    <row r="627" customFormat="false" ht="15.75" hidden="false" customHeight="true" outlineLevel="0" collapsed="false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</row>
    <row r="628" customFormat="false" ht="15.75" hidden="false" customHeight="true" outlineLevel="0" collapsed="false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</row>
    <row r="629" customFormat="false" ht="15.75" hidden="false" customHeight="true" outlineLevel="0" collapsed="false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</row>
    <row r="630" customFormat="false" ht="15.75" hidden="false" customHeight="true" outlineLevel="0" collapsed="false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</row>
    <row r="631" customFormat="false" ht="15.75" hidden="false" customHeight="true" outlineLevel="0" collapsed="false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</row>
    <row r="632" customFormat="false" ht="15.75" hidden="false" customHeight="true" outlineLevel="0" collapsed="false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</row>
    <row r="633" customFormat="false" ht="15.75" hidden="false" customHeight="true" outlineLevel="0" collapsed="false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</row>
    <row r="634" customFormat="false" ht="15.75" hidden="false" customHeight="true" outlineLevel="0" collapsed="false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</row>
    <row r="635" customFormat="false" ht="15.75" hidden="false" customHeight="true" outlineLevel="0" collapsed="false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</row>
    <row r="636" customFormat="false" ht="15.75" hidden="false" customHeight="true" outlineLevel="0" collapsed="false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</row>
    <row r="637" customFormat="false" ht="15.75" hidden="false" customHeight="true" outlineLevel="0" collapsed="false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</row>
    <row r="638" customFormat="false" ht="15.75" hidden="false" customHeight="true" outlineLevel="0" collapsed="false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</row>
    <row r="639" customFormat="false" ht="15.75" hidden="false" customHeight="true" outlineLevel="0" collapsed="false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</row>
    <row r="640" customFormat="false" ht="15.75" hidden="false" customHeight="true" outlineLevel="0" collapsed="false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</row>
    <row r="641" customFormat="false" ht="15.75" hidden="false" customHeight="true" outlineLevel="0" collapsed="false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</row>
    <row r="642" customFormat="false" ht="15.75" hidden="false" customHeight="true" outlineLevel="0" collapsed="false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</row>
    <row r="643" customFormat="false" ht="15.75" hidden="false" customHeight="true" outlineLevel="0" collapsed="false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</row>
    <row r="644" customFormat="false" ht="15.75" hidden="false" customHeight="true" outlineLevel="0" collapsed="false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</row>
    <row r="645" customFormat="false" ht="15.75" hidden="false" customHeight="true" outlineLevel="0" collapsed="false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</row>
    <row r="646" customFormat="false" ht="15.75" hidden="false" customHeight="true" outlineLevel="0" collapsed="false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</row>
    <row r="647" customFormat="false" ht="15.75" hidden="false" customHeight="true" outlineLevel="0" collapsed="false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</row>
    <row r="648" customFormat="false" ht="15.75" hidden="false" customHeight="true" outlineLevel="0" collapsed="false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</row>
    <row r="649" customFormat="false" ht="15.75" hidden="false" customHeight="true" outlineLevel="0" collapsed="false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</row>
    <row r="650" customFormat="false" ht="15.75" hidden="false" customHeight="true" outlineLevel="0" collapsed="false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</row>
    <row r="651" customFormat="false" ht="15.75" hidden="false" customHeight="true" outlineLevel="0" collapsed="false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</row>
    <row r="652" customFormat="false" ht="15.75" hidden="false" customHeight="true" outlineLevel="0" collapsed="false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</row>
    <row r="653" customFormat="false" ht="15.75" hidden="false" customHeight="true" outlineLevel="0" collapsed="false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</row>
    <row r="654" customFormat="false" ht="15.75" hidden="false" customHeight="true" outlineLevel="0" collapsed="false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</row>
    <row r="655" customFormat="false" ht="15.75" hidden="false" customHeight="true" outlineLevel="0" collapsed="false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</row>
    <row r="656" customFormat="false" ht="15.75" hidden="false" customHeight="true" outlineLevel="0" collapsed="false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</row>
    <row r="657" customFormat="false" ht="15.75" hidden="false" customHeight="true" outlineLevel="0" collapsed="false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</row>
    <row r="658" customFormat="false" ht="15.75" hidden="false" customHeight="true" outlineLevel="0" collapsed="false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</row>
    <row r="659" customFormat="false" ht="15.75" hidden="false" customHeight="true" outlineLevel="0" collapsed="false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</row>
    <row r="660" customFormat="false" ht="15.75" hidden="false" customHeight="true" outlineLevel="0" collapsed="false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</row>
    <row r="661" customFormat="false" ht="15.75" hidden="false" customHeight="true" outlineLevel="0" collapsed="false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</row>
    <row r="662" customFormat="false" ht="15.75" hidden="false" customHeight="true" outlineLevel="0" collapsed="false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</row>
    <row r="663" customFormat="false" ht="15.75" hidden="false" customHeight="true" outlineLevel="0" collapsed="false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</row>
    <row r="664" customFormat="false" ht="15.75" hidden="false" customHeight="true" outlineLevel="0" collapsed="false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</row>
    <row r="665" customFormat="false" ht="15.75" hidden="false" customHeight="true" outlineLevel="0" collapsed="false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</row>
    <row r="666" customFormat="false" ht="15.75" hidden="false" customHeight="true" outlineLevel="0" collapsed="false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</row>
    <row r="667" customFormat="false" ht="15.75" hidden="false" customHeight="true" outlineLevel="0" collapsed="false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</row>
    <row r="668" customFormat="false" ht="15.75" hidden="false" customHeight="true" outlineLevel="0" collapsed="false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</row>
    <row r="669" customFormat="false" ht="15.75" hidden="false" customHeight="true" outlineLevel="0" collapsed="false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</row>
    <row r="670" customFormat="false" ht="15.75" hidden="false" customHeight="true" outlineLevel="0" collapsed="false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</row>
    <row r="671" customFormat="false" ht="15.75" hidden="false" customHeight="true" outlineLevel="0" collapsed="false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</row>
    <row r="672" customFormat="false" ht="15.75" hidden="false" customHeight="true" outlineLevel="0" collapsed="false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</row>
    <row r="673" customFormat="false" ht="15.75" hidden="false" customHeight="true" outlineLevel="0" collapsed="false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</row>
    <row r="674" customFormat="false" ht="15.75" hidden="false" customHeight="true" outlineLevel="0" collapsed="false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</row>
    <row r="675" customFormat="false" ht="15.75" hidden="false" customHeight="true" outlineLevel="0" collapsed="false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</row>
    <row r="676" customFormat="false" ht="15.75" hidden="false" customHeight="true" outlineLevel="0" collapsed="false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</row>
    <row r="677" customFormat="false" ht="15.75" hidden="false" customHeight="true" outlineLevel="0" collapsed="false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</row>
    <row r="678" customFormat="false" ht="15.75" hidden="false" customHeight="true" outlineLevel="0" collapsed="false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</row>
    <row r="679" customFormat="false" ht="15.75" hidden="false" customHeight="true" outlineLevel="0" collapsed="false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</row>
    <row r="680" customFormat="false" ht="15.75" hidden="false" customHeight="true" outlineLevel="0" collapsed="false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</row>
    <row r="681" customFormat="false" ht="15.75" hidden="false" customHeight="true" outlineLevel="0" collapsed="false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</row>
    <row r="682" customFormat="false" ht="15.75" hidden="false" customHeight="true" outlineLevel="0" collapsed="false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</row>
    <row r="683" customFormat="false" ht="15.75" hidden="false" customHeight="true" outlineLevel="0" collapsed="false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</row>
    <row r="684" customFormat="false" ht="15.75" hidden="false" customHeight="true" outlineLevel="0" collapsed="false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</row>
    <row r="685" customFormat="false" ht="15.75" hidden="false" customHeight="true" outlineLevel="0" collapsed="false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</row>
    <row r="686" customFormat="false" ht="15.75" hidden="false" customHeight="true" outlineLevel="0" collapsed="false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</row>
    <row r="687" customFormat="false" ht="15.75" hidden="false" customHeight="true" outlineLevel="0" collapsed="false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</row>
    <row r="688" customFormat="false" ht="15.75" hidden="false" customHeight="true" outlineLevel="0" collapsed="false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</row>
    <row r="689" customFormat="false" ht="15.75" hidden="false" customHeight="true" outlineLevel="0" collapsed="false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</row>
    <row r="690" customFormat="false" ht="15.75" hidden="false" customHeight="true" outlineLevel="0" collapsed="false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</row>
    <row r="691" customFormat="false" ht="15.75" hidden="false" customHeight="true" outlineLevel="0" collapsed="false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</row>
    <row r="692" customFormat="false" ht="15.75" hidden="false" customHeight="true" outlineLevel="0" collapsed="false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</row>
    <row r="693" customFormat="false" ht="15.75" hidden="false" customHeight="true" outlineLevel="0" collapsed="false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</row>
    <row r="694" customFormat="false" ht="15.75" hidden="false" customHeight="true" outlineLevel="0" collapsed="false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</row>
    <row r="695" customFormat="false" ht="15.75" hidden="false" customHeight="true" outlineLevel="0" collapsed="false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</row>
    <row r="696" customFormat="false" ht="15.75" hidden="false" customHeight="true" outlineLevel="0" collapsed="false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</row>
    <row r="697" customFormat="false" ht="15.75" hidden="false" customHeight="true" outlineLevel="0" collapsed="false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</row>
    <row r="698" customFormat="false" ht="15.75" hidden="false" customHeight="true" outlineLevel="0" collapsed="false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</row>
    <row r="699" customFormat="false" ht="15.75" hidden="false" customHeight="true" outlineLevel="0" collapsed="false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</row>
    <row r="700" customFormat="false" ht="15.75" hidden="false" customHeight="true" outlineLevel="0" collapsed="false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</row>
    <row r="701" customFormat="false" ht="15.75" hidden="false" customHeight="true" outlineLevel="0" collapsed="false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</row>
    <row r="702" customFormat="false" ht="15.75" hidden="false" customHeight="true" outlineLevel="0" collapsed="false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</row>
    <row r="703" customFormat="false" ht="15.75" hidden="false" customHeight="true" outlineLevel="0" collapsed="false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</row>
    <row r="704" customFormat="false" ht="15.75" hidden="false" customHeight="true" outlineLevel="0" collapsed="false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</row>
    <row r="705" customFormat="false" ht="15.75" hidden="false" customHeight="true" outlineLevel="0" collapsed="false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</row>
    <row r="706" customFormat="false" ht="15.75" hidden="false" customHeight="true" outlineLevel="0" collapsed="false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</row>
    <row r="707" customFormat="false" ht="15.75" hidden="false" customHeight="true" outlineLevel="0" collapsed="false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</row>
    <row r="708" customFormat="false" ht="15.75" hidden="false" customHeight="true" outlineLevel="0" collapsed="false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</row>
    <row r="709" customFormat="false" ht="15.75" hidden="false" customHeight="true" outlineLevel="0" collapsed="false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</row>
    <row r="710" customFormat="false" ht="15.75" hidden="false" customHeight="true" outlineLevel="0" collapsed="false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</row>
    <row r="711" customFormat="false" ht="15.75" hidden="false" customHeight="true" outlineLevel="0" collapsed="false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</row>
    <row r="712" customFormat="false" ht="15.75" hidden="false" customHeight="true" outlineLevel="0" collapsed="false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</row>
    <row r="713" customFormat="false" ht="15.75" hidden="false" customHeight="true" outlineLevel="0" collapsed="false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</row>
    <row r="714" customFormat="false" ht="15.75" hidden="false" customHeight="true" outlineLevel="0" collapsed="false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</row>
    <row r="715" customFormat="false" ht="15.75" hidden="false" customHeight="true" outlineLevel="0" collapsed="false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</row>
    <row r="716" customFormat="false" ht="15.75" hidden="false" customHeight="true" outlineLevel="0" collapsed="false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</row>
    <row r="717" customFormat="false" ht="15.75" hidden="false" customHeight="true" outlineLevel="0" collapsed="false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</row>
    <row r="718" customFormat="false" ht="15.75" hidden="false" customHeight="true" outlineLevel="0" collapsed="false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</row>
    <row r="719" customFormat="false" ht="15.75" hidden="false" customHeight="true" outlineLevel="0" collapsed="false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</row>
    <row r="720" customFormat="false" ht="15.75" hidden="false" customHeight="true" outlineLevel="0" collapsed="false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</row>
    <row r="721" customFormat="false" ht="15.75" hidden="false" customHeight="true" outlineLevel="0" collapsed="false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</row>
    <row r="722" customFormat="false" ht="15.75" hidden="false" customHeight="true" outlineLevel="0" collapsed="false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</row>
    <row r="723" customFormat="false" ht="15.75" hidden="false" customHeight="true" outlineLevel="0" collapsed="false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</row>
    <row r="724" customFormat="false" ht="15.75" hidden="false" customHeight="true" outlineLevel="0" collapsed="false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</row>
    <row r="725" customFormat="false" ht="15.75" hidden="false" customHeight="true" outlineLevel="0" collapsed="false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</row>
    <row r="726" customFormat="false" ht="15.75" hidden="false" customHeight="true" outlineLevel="0" collapsed="false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</row>
    <row r="727" customFormat="false" ht="15.75" hidden="false" customHeight="true" outlineLevel="0" collapsed="false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</row>
    <row r="728" customFormat="false" ht="15.75" hidden="false" customHeight="true" outlineLevel="0" collapsed="false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</row>
    <row r="729" customFormat="false" ht="15.75" hidden="false" customHeight="true" outlineLevel="0" collapsed="false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</row>
    <row r="730" customFormat="false" ht="15.75" hidden="false" customHeight="true" outlineLevel="0" collapsed="false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</row>
    <row r="731" customFormat="false" ht="15.75" hidden="false" customHeight="true" outlineLevel="0" collapsed="false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</row>
    <row r="732" customFormat="false" ht="15.75" hidden="false" customHeight="true" outlineLevel="0" collapsed="false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</row>
    <row r="733" customFormat="false" ht="15.75" hidden="false" customHeight="true" outlineLevel="0" collapsed="false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</row>
    <row r="734" customFormat="false" ht="15.75" hidden="false" customHeight="true" outlineLevel="0" collapsed="false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</row>
    <row r="735" customFormat="false" ht="15.75" hidden="false" customHeight="true" outlineLevel="0" collapsed="false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</row>
    <row r="736" customFormat="false" ht="15.75" hidden="false" customHeight="true" outlineLevel="0" collapsed="false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</row>
    <row r="737" customFormat="false" ht="15.75" hidden="false" customHeight="true" outlineLevel="0" collapsed="false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</row>
    <row r="738" customFormat="false" ht="15.75" hidden="false" customHeight="true" outlineLevel="0" collapsed="false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</row>
    <row r="739" customFormat="false" ht="15.75" hidden="false" customHeight="true" outlineLevel="0" collapsed="false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</row>
    <row r="740" customFormat="false" ht="15.75" hidden="false" customHeight="true" outlineLevel="0" collapsed="false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</row>
    <row r="741" customFormat="false" ht="15.75" hidden="false" customHeight="true" outlineLevel="0" collapsed="false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</row>
    <row r="742" customFormat="false" ht="15.75" hidden="false" customHeight="true" outlineLevel="0" collapsed="false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</row>
    <row r="743" customFormat="false" ht="15.75" hidden="false" customHeight="true" outlineLevel="0" collapsed="false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</row>
    <row r="744" customFormat="false" ht="15.75" hidden="false" customHeight="true" outlineLevel="0" collapsed="false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</row>
    <row r="745" customFormat="false" ht="15.75" hidden="false" customHeight="true" outlineLevel="0" collapsed="false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</row>
    <row r="746" customFormat="false" ht="15.75" hidden="false" customHeight="true" outlineLevel="0" collapsed="false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</row>
    <row r="747" customFormat="false" ht="15.75" hidden="false" customHeight="true" outlineLevel="0" collapsed="false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</row>
    <row r="748" customFormat="false" ht="15.75" hidden="false" customHeight="true" outlineLevel="0" collapsed="false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</row>
    <row r="749" customFormat="false" ht="15.75" hidden="false" customHeight="true" outlineLevel="0" collapsed="false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</row>
    <row r="750" customFormat="false" ht="15.75" hidden="false" customHeight="true" outlineLevel="0" collapsed="false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</row>
    <row r="751" customFormat="false" ht="15.75" hidden="false" customHeight="true" outlineLevel="0" collapsed="false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</row>
    <row r="752" customFormat="false" ht="15.75" hidden="false" customHeight="true" outlineLevel="0" collapsed="false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</row>
    <row r="753" customFormat="false" ht="15.75" hidden="false" customHeight="true" outlineLevel="0" collapsed="false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</row>
    <row r="754" customFormat="false" ht="15.75" hidden="false" customHeight="true" outlineLevel="0" collapsed="false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</row>
    <row r="755" customFormat="false" ht="15.75" hidden="false" customHeight="true" outlineLevel="0" collapsed="false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</row>
    <row r="756" customFormat="false" ht="15.75" hidden="false" customHeight="true" outlineLevel="0" collapsed="false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</row>
    <row r="757" customFormat="false" ht="15.75" hidden="false" customHeight="true" outlineLevel="0" collapsed="false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</row>
    <row r="758" customFormat="false" ht="15.75" hidden="false" customHeight="true" outlineLevel="0" collapsed="false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</row>
    <row r="759" customFormat="false" ht="15.75" hidden="false" customHeight="true" outlineLevel="0" collapsed="false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</row>
    <row r="760" customFormat="false" ht="15.75" hidden="false" customHeight="true" outlineLevel="0" collapsed="false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</row>
    <row r="761" customFormat="false" ht="15.75" hidden="false" customHeight="true" outlineLevel="0" collapsed="false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</row>
    <row r="762" customFormat="false" ht="15.75" hidden="false" customHeight="true" outlineLevel="0" collapsed="false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</row>
    <row r="763" customFormat="false" ht="15.75" hidden="false" customHeight="true" outlineLevel="0" collapsed="false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</row>
    <row r="764" customFormat="false" ht="15.75" hidden="false" customHeight="true" outlineLevel="0" collapsed="false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</row>
    <row r="765" customFormat="false" ht="15.75" hidden="false" customHeight="true" outlineLevel="0" collapsed="false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</row>
    <row r="766" customFormat="false" ht="15.75" hidden="false" customHeight="true" outlineLevel="0" collapsed="false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</row>
    <row r="767" customFormat="false" ht="15.75" hidden="false" customHeight="true" outlineLevel="0" collapsed="false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</row>
    <row r="768" customFormat="false" ht="15.75" hidden="false" customHeight="true" outlineLevel="0" collapsed="false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</row>
    <row r="769" customFormat="false" ht="15.75" hidden="false" customHeight="true" outlineLevel="0" collapsed="false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</row>
    <row r="770" customFormat="false" ht="15.75" hidden="false" customHeight="true" outlineLevel="0" collapsed="false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</row>
    <row r="771" customFormat="false" ht="15.75" hidden="false" customHeight="true" outlineLevel="0" collapsed="false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</row>
    <row r="772" customFormat="false" ht="15.75" hidden="false" customHeight="true" outlineLevel="0" collapsed="false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</row>
    <row r="773" customFormat="false" ht="15.75" hidden="false" customHeight="true" outlineLevel="0" collapsed="false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</row>
    <row r="774" customFormat="false" ht="15.75" hidden="false" customHeight="true" outlineLevel="0" collapsed="false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</row>
    <row r="775" customFormat="false" ht="15.75" hidden="false" customHeight="true" outlineLevel="0" collapsed="false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</row>
    <row r="776" customFormat="false" ht="15.75" hidden="false" customHeight="true" outlineLevel="0" collapsed="false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</row>
    <row r="777" customFormat="false" ht="15.75" hidden="false" customHeight="true" outlineLevel="0" collapsed="false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</row>
    <row r="778" customFormat="false" ht="15.75" hidden="false" customHeight="true" outlineLevel="0" collapsed="false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</row>
    <row r="779" customFormat="false" ht="15.75" hidden="false" customHeight="true" outlineLevel="0" collapsed="false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</row>
    <row r="780" customFormat="false" ht="15.75" hidden="false" customHeight="true" outlineLevel="0" collapsed="false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</row>
    <row r="781" customFormat="false" ht="15.75" hidden="false" customHeight="true" outlineLevel="0" collapsed="false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</row>
    <row r="782" customFormat="false" ht="15.75" hidden="false" customHeight="true" outlineLevel="0" collapsed="false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</row>
    <row r="783" customFormat="false" ht="15.75" hidden="false" customHeight="true" outlineLevel="0" collapsed="false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</row>
    <row r="784" customFormat="false" ht="15.75" hidden="false" customHeight="true" outlineLevel="0" collapsed="false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</row>
    <row r="785" customFormat="false" ht="15.75" hidden="false" customHeight="true" outlineLevel="0" collapsed="false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</row>
    <row r="786" customFormat="false" ht="15.75" hidden="false" customHeight="true" outlineLevel="0" collapsed="false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</row>
    <row r="787" customFormat="false" ht="15.75" hidden="false" customHeight="true" outlineLevel="0" collapsed="false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</row>
    <row r="788" customFormat="false" ht="15.75" hidden="false" customHeight="true" outlineLevel="0" collapsed="false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</row>
    <row r="789" customFormat="false" ht="15.75" hidden="false" customHeight="true" outlineLevel="0" collapsed="false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</row>
    <row r="790" customFormat="false" ht="15.75" hidden="false" customHeight="true" outlineLevel="0" collapsed="false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</row>
    <row r="791" customFormat="false" ht="15.75" hidden="false" customHeight="true" outlineLevel="0" collapsed="false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</row>
    <row r="792" customFormat="false" ht="15.75" hidden="false" customHeight="true" outlineLevel="0" collapsed="false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</row>
    <row r="793" customFormat="false" ht="15.75" hidden="false" customHeight="true" outlineLevel="0" collapsed="false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</row>
    <row r="794" customFormat="false" ht="15.75" hidden="false" customHeight="true" outlineLevel="0" collapsed="false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</row>
    <row r="795" customFormat="false" ht="15.75" hidden="false" customHeight="true" outlineLevel="0" collapsed="false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</row>
    <row r="796" customFormat="false" ht="15.75" hidden="false" customHeight="true" outlineLevel="0" collapsed="false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</row>
    <row r="797" customFormat="false" ht="15.75" hidden="false" customHeight="true" outlineLevel="0" collapsed="false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</row>
    <row r="798" customFormat="false" ht="15.75" hidden="false" customHeight="true" outlineLevel="0" collapsed="false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</row>
    <row r="799" customFormat="false" ht="15.75" hidden="false" customHeight="true" outlineLevel="0" collapsed="false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</row>
    <row r="800" customFormat="false" ht="15.75" hidden="false" customHeight="true" outlineLevel="0" collapsed="false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</row>
    <row r="801" customFormat="false" ht="15.75" hidden="false" customHeight="true" outlineLevel="0" collapsed="false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</row>
    <row r="802" customFormat="false" ht="15.75" hidden="false" customHeight="true" outlineLevel="0" collapsed="false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</row>
    <row r="803" customFormat="false" ht="15.75" hidden="false" customHeight="true" outlineLevel="0" collapsed="false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</row>
    <row r="804" customFormat="false" ht="15.75" hidden="false" customHeight="true" outlineLevel="0" collapsed="false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</row>
    <row r="805" customFormat="false" ht="15.75" hidden="false" customHeight="true" outlineLevel="0" collapsed="false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</row>
    <row r="806" customFormat="false" ht="15.75" hidden="false" customHeight="true" outlineLevel="0" collapsed="false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</row>
    <row r="807" customFormat="false" ht="15.75" hidden="false" customHeight="true" outlineLevel="0" collapsed="false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</row>
    <row r="808" customFormat="false" ht="15.75" hidden="false" customHeight="true" outlineLevel="0" collapsed="false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</row>
    <row r="809" customFormat="false" ht="15.75" hidden="false" customHeight="true" outlineLevel="0" collapsed="false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</row>
    <row r="810" customFormat="false" ht="15.75" hidden="false" customHeight="true" outlineLevel="0" collapsed="false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</row>
    <row r="811" customFormat="false" ht="15.75" hidden="false" customHeight="true" outlineLevel="0" collapsed="false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</row>
    <row r="812" customFormat="false" ht="15.75" hidden="false" customHeight="true" outlineLevel="0" collapsed="false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</row>
    <row r="813" customFormat="false" ht="15.75" hidden="false" customHeight="true" outlineLevel="0" collapsed="false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</row>
    <row r="814" customFormat="false" ht="15.75" hidden="false" customHeight="true" outlineLevel="0" collapsed="false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</row>
    <row r="815" customFormat="false" ht="15.75" hidden="false" customHeight="true" outlineLevel="0" collapsed="false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</row>
    <row r="816" customFormat="false" ht="15.75" hidden="false" customHeight="true" outlineLevel="0" collapsed="false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</row>
    <row r="817" customFormat="false" ht="15.75" hidden="false" customHeight="true" outlineLevel="0" collapsed="false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</row>
    <row r="818" customFormat="false" ht="15.75" hidden="false" customHeight="true" outlineLevel="0" collapsed="false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</row>
    <row r="819" customFormat="false" ht="15.75" hidden="false" customHeight="true" outlineLevel="0" collapsed="false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</row>
    <row r="820" customFormat="false" ht="15.75" hidden="false" customHeight="true" outlineLevel="0" collapsed="false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</row>
    <row r="821" customFormat="false" ht="15.75" hidden="false" customHeight="true" outlineLevel="0" collapsed="false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</row>
    <row r="822" customFormat="false" ht="15.75" hidden="false" customHeight="true" outlineLevel="0" collapsed="false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</row>
    <row r="823" customFormat="false" ht="15.75" hidden="false" customHeight="true" outlineLevel="0" collapsed="false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</row>
    <row r="824" customFormat="false" ht="15.75" hidden="false" customHeight="true" outlineLevel="0" collapsed="false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</row>
    <row r="825" customFormat="false" ht="15.75" hidden="false" customHeight="true" outlineLevel="0" collapsed="false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</row>
    <row r="826" customFormat="false" ht="15.75" hidden="false" customHeight="true" outlineLevel="0" collapsed="false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</row>
    <row r="827" customFormat="false" ht="15.75" hidden="false" customHeight="true" outlineLevel="0" collapsed="false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</row>
    <row r="828" customFormat="false" ht="15.75" hidden="false" customHeight="true" outlineLevel="0" collapsed="false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</row>
    <row r="829" customFormat="false" ht="15.75" hidden="false" customHeight="true" outlineLevel="0" collapsed="false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</row>
    <row r="830" customFormat="false" ht="15.75" hidden="false" customHeight="true" outlineLevel="0" collapsed="false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</row>
    <row r="831" customFormat="false" ht="15.75" hidden="false" customHeight="true" outlineLevel="0" collapsed="false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</row>
    <row r="832" customFormat="false" ht="15.75" hidden="false" customHeight="true" outlineLevel="0" collapsed="false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</row>
    <row r="833" customFormat="false" ht="15.75" hidden="false" customHeight="true" outlineLevel="0" collapsed="false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</row>
    <row r="834" customFormat="false" ht="15.75" hidden="false" customHeight="true" outlineLevel="0" collapsed="false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</row>
    <row r="835" customFormat="false" ht="15.75" hidden="false" customHeight="true" outlineLevel="0" collapsed="false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</row>
    <row r="836" customFormat="false" ht="15.75" hidden="false" customHeight="true" outlineLevel="0" collapsed="false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</row>
    <row r="837" customFormat="false" ht="15.75" hidden="false" customHeight="true" outlineLevel="0" collapsed="false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</row>
    <row r="838" customFormat="false" ht="15.75" hidden="false" customHeight="true" outlineLevel="0" collapsed="false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</row>
    <row r="839" customFormat="false" ht="15.75" hidden="false" customHeight="true" outlineLevel="0" collapsed="false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</row>
    <row r="840" customFormat="false" ht="15.75" hidden="false" customHeight="true" outlineLevel="0" collapsed="false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</row>
    <row r="841" customFormat="false" ht="15.75" hidden="false" customHeight="true" outlineLevel="0" collapsed="false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</row>
    <row r="842" customFormat="false" ht="15.75" hidden="false" customHeight="true" outlineLevel="0" collapsed="false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</row>
    <row r="843" customFormat="false" ht="15.75" hidden="false" customHeight="true" outlineLevel="0" collapsed="false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</row>
    <row r="844" customFormat="false" ht="15.75" hidden="false" customHeight="true" outlineLevel="0" collapsed="false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</row>
    <row r="845" customFormat="false" ht="15.75" hidden="false" customHeight="true" outlineLevel="0" collapsed="false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</row>
    <row r="846" customFormat="false" ht="15.75" hidden="false" customHeight="true" outlineLevel="0" collapsed="false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</row>
    <row r="847" customFormat="false" ht="15.75" hidden="false" customHeight="true" outlineLevel="0" collapsed="false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</row>
    <row r="848" customFormat="false" ht="15.75" hidden="false" customHeight="true" outlineLevel="0" collapsed="false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</row>
    <row r="849" customFormat="false" ht="15.75" hidden="false" customHeight="true" outlineLevel="0" collapsed="false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</row>
    <row r="850" customFormat="false" ht="15.75" hidden="false" customHeight="true" outlineLevel="0" collapsed="false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</row>
    <row r="851" customFormat="false" ht="15.75" hidden="false" customHeight="true" outlineLevel="0" collapsed="false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</row>
    <row r="852" customFormat="false" ht="15.75" hidden="false" customHeight="true" outlineLevel="0" collapsed="false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</row>
    <row r="853" customFormat="false" ht="15.75" hidden="false" customHeight="true" outlineLevel="0" collapsed="false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</row>
    <row r="854" customFormat="false" ht="15.75" hidden="false" customHeight="true" outlineLevel="0" collapsed="false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</row>
    <row r="855" customFormat="false" ht="15.75" hidden="false" customHeight="true" outlineLevel="0" collapsed="false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</row>
    <row r="856" customFormat="false" ht="15.75" hidden="false" customHeight="true" outlineLevel="0" collapsed="false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</row>
    <row r="857" customFormat="false" ht="15.75" hidden="false" customHeight="true" outlineLevel="0" collapsed="false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</row>
    <row r="858" customFormat="false" ht="15.75" hidden="false" customHeight="true" outlineLevel="0" collapsed="false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</row>
    <row r="859" customFormat="false" ht="15.75" hidden="false" customHeight="true" outlineLevel="0" collapsed="false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</row>
    <row r="860" customFormat="false" ht="15.75" hidden="false" customHeight="true" outlineLevel="0" collapsed="false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</row>
    <row r="861" customFormat="false" ht="15.75" hidden="false" customHeight="true" outlineLevel="0" collapsed="false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</row>
    <row r="862" customFormat="false" ht="15.75" hidden="false" customHeight="true" outlineLevel="0" collapsed="false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</row>
    <row r="863" customFormat="false" ht="15.75" hidden="false" customHeight="true" outlineLevel="0" collapsed="false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</row>
    <row r="864" customFormat="false" ht="15.75" hidden="false" customHeight="true" outlineLevel="0" collapsed="false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</row>
    <row r="865" customFormat="false" ht="15.75" hidden="false" customHeight="true" outlineLevel="0" collapsed="false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</row>
    <row r="866" customFormat="false" ht="15.75" hidden="false" customHeight="true" outlineLevel="0" collapsed="false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</row>
    <row r="867" customFormat="false" ht="15.75" hidden="false" customHeight="true" outlineLevel="0" collapsed="false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</row>
    <row r="868" customFormat="false" ht="15.75" hidden="false" customHeight="true" outlineLevel="0" collapsed="false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</row>
    <row r="869" customFormat="false" ht="15.75" hidden="false" customHeight="true" outlineLevel="0" collapsed="false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</row>
    <row r="870" customFormat="false" ht="15.75" hidden="false" customHeight="true" outlineLevel="0" collapsed="false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</row>
    <row r="871" customFormat="false" ht="15.75" hidden="false" customHeight="true" outlineLevel="0" collapsed="false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</row>
    <row r="872" customFormat="false" ht="15.75" hidden="false" customHeight="true" outlineLevel="0" collapsed="false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</row>
    <row r="873" customFormat="false" ht="15.75" hidden="false" customHeight="true" outlineLevel="0" collapsed="false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</row>
    <row r="874" customFormat="false" ht="15.75" hidden="false" customHeight="true" outlineLevel="0" collapsed="false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</row>
    <row r="875" customFormat="false" ht="15.75" hidden="false" customHeight="true" outlineLevel="0" collapsed="false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</row>
    <row r="876" customFormat="false" ht="15.75" hidden="false" customHeight="true" outlineLevel="0" collapsed="false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</row>
    <row r="877" customFormat="false" ht="15.75" hidden="false" customHeight="true" outlineLevel="0" collapsed="false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</row>
    <row r="878" customFormat="false" ht="15.75" hidden="false" customHeight="true" outlineLevel="0" collapsed="false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</row>
    <row r="879" customFormat="false" ht="15.75" hidden="false" customHeight="true" outlineLevel="0" collapsed="false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</row>
    <row r="880" customFormat="false" ht="15.75" hidden="false" customHeight="true" outlineLevel="0" collapsed="false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</row>
    <row r="881" customFormat="false" ht="15.75" hidden="false" customHeight="true" outlineLevel="0" collapsed="false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</row>
    <row r="882" customFormat="false" ht="15.75" hidden="false" customHeight="true" outlineLevel="0" collapsed="false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</row>
    <row r="883" customFormat="false" ht="15.75" hidden="false" customHeight="true" outlineLevel="0" collapsed="false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</row>
    <row r="884" customFormat="false" ht="15.75" hidden="false" customHeight="true" outlineLevel="0" collapsed="false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</row>
    <row r="885" customFormat="false" ht="15.75" hidden="false" customHeight="true" outlineLevel="0" collapsed="false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</row>
    <row r="886" customFormat="false" ht="15.75" hidden="false" customHeight="true" outlineLevel="0" collapsed="false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</row>
    <row r="887" customFormat="false" ht="15.75" hidden="false" customHeight="true" outlineLevel="0" collapsed="false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</row>
    <row r="888" customFormat="false" ht="15.75" hidden="false" customHeight="true" outlineLevel="0" collapsed="false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</row>
    <row r="889" customFormat="false" ht="15.75" hidden="false" customHeight="true" outlineLevel="0" collapsed="false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</row>
    <row r="890" customFormat="false" ht="15.75" hidden="false" customHeight="true" outlineLevel="0" collapsed="false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</row>
    <row r="891" customFormat="false" ht="15.75" hidden="false" customHeight="true" outlineLevel="0" collapsed="false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</row>
    <row r="892" customFormat="false" ht="15.75" hidden="false" customHeight="true" outlineLevel="0" collapsed="false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</row>
    <row r="893" customFormat="false" ht="15.75" hidden="false" customHeight="true" outlineLevel="0" collapsed="false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</row>
    <row r="894" customFormat="false" ht="15.75" hidden="false" customHeight="true" outlineLevel="0" collapsed="false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</row>
    <row r="895" customFormat="false" ht="15.75" hidden="false" customHeight="true" outlineLevel="0" collapsed="false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</row>
    <row r="896" customFormat="false" ht="15.75" hidden="false" customHeight="true" outlineLevel="0" collapsed="false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</row>
    <row r="897" customFormat="false" ht="15.75" hidden="false" customHeight="true" outlineLevel="0" collapsed="false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</row>
    <row r="898" customFormat="false" ht="15.75" hidden="false" customHeight="true" outlineLevel="0" collapsed="false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</row>
    <row r="899" customFormat="false" ht="15.75" hidden="false" customHeight="true" outlineLevel="0" collapsed="false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</row>
    <row r="900" customFormat="false" ht="15.75" hidden="false" customHeight="true" outlineLevel="0" collapsed="false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</row>
    <row r="901" customFormat="false" ht="15.75" hidden="false" customHeight="true" outlineLevel="0" collapsed="false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</row>
    <row r="902" customFormat="false" ht="15.75" hidden="false" customHeight="true" outlineLevel="0" collapsed="false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</row>
    <row r="903" customFormat="false" ht="15.75" hidden="false" customHeight="true" outlineLevel="0" collapsed="false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</row>
    <row r="904" customFormat="false" ht="15.75" hidden="false" customHeight="true" outlineLevel="0" collapsed="false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</row>
    <row r="905" customFormat="false" ht="15.75" hidden="false" customHeight="true" outlineLevel="0" collapsed="false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</row>
    <row r="906" customFormat="false" ht="15.75" hidden="false" customHeight="true" outlineLevel="0" collapsed="false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</row>
    <row r="907" customFormat="false" ht="15.75" hidden="false" customHeight="true" outlineLevel="0" collapsed="false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</row>
    <row r="908" customFormat="false" ht="15.75" hidden="false" customHeight="true" outlineLevel="0" collapsed="false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</row>
    <row r="909" customFormat="false" ht="15.75" hidden="false" customHeight="true" outlineLevel="0" collapsed="false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</row>
    <row r="910" customFormat="false" ht="15.75" hidden="false" customHeight="true" outlineLevel="0" collapsed="false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</row>
    <row r="911" customFormat="false" ht="15.75" hidden="false" customHeight="true" outlineLevel="0" collapsed="false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</row>
    <row r="912" customFormat="false" ht="15.75" hidden="false" customHeight="true" outlineLevel="0" collapsed="false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</row>
    <row r="913" customFormat="false" ht="15.75" hidden="false" customHeight="true" outlineLevel="0" collapsed="false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</row>
    <row r="914" customFormat="false" ht="15.75" hidden="false" customHeight="true" outlineLevel="0" collapsed="false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</row>
    <row r="915" customFormat="false" ht="15.75" hidden="false" customHeight="true" outlineLevel="0" collapsed="false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</row>
    <row r="916" customFormat="false" ht="15.75" hidden="false" customHeight="true" outlineLevel="0" collapsed="false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</row>
    <row r="917" customFormat="false" ht="15.75" hidden="false" customHeight="true" outlineLevel="0" collapsed="false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</row>
    <row r="918" customFormat="false" ht="15.75" hidden="false" customHeight="true" outlineLevel="0" collapsed="false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</row>
    <row r="919" customFormat="false" ht="15.75" hidden="false" customHeight="true" outlineLevel="0" collapsed="false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</row>
    <row r="920" customFormat="false" ht="15.75" hidden="false" customHeight="true" outlineLevel="0" collapsed="false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</row>
    <row r="921" customFormat="false" ht="15.75" hidden="false" customHeight="true" outlineLevel="0" collapsed="false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</row>
    <row r="922" customFormat="false" ht="15.75" hidden="false" customHeight="true" outlineLevel="0" collapsed="false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</row>
    <row r="923" customFormat="false" ht="15.75" hidden="false" customHeight="true" outlineLevel="0" collapsed="false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</row>
    <row r="924" customFormat="false" ht="15.75" hidden="false" customHeight="true" outlineLevel="0" collapsed="false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</row>
    <row r="925" customFormat="false" ht="15.75" hidden="false" customHeight="true" outlineLevel="0" collapsed="false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</row>
    <row r="926" customFormat="false" ht="15.75" hidden="false" customHeight="true" outlineLevel="0" collapsed="false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</row>
    <row r="927" customFormat="false" ht="15.75" hidden="false" customHeight="true" outlineLevel="0" collapsed="false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</row>
    <row r="928" customFormat="false" ht="15.75" hidden="false" customHeight="true" outlineLevel="0" collapsed="false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</row>
    <row r="929" customFormat="false" ht="15.75" hidden="false" customHeight="true" outlineLevel="0" collapsed="false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</row>
    <row r="930" customFormat="false" ht="15.75" hidden="false" customHeight="true" outlineLevel="0" collapsed="false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</row>
    <row r="931" customFormat="false" ht="15.75" hidden="false" customHeight="true" outlineLevel="0" collapsed="false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</row>
    <row r="932" customFormat="false" ht="15.75" hidden="false" customHeight="true" outlineLevel="0" collapsed="false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</row>
    <row r="933" customFormat="false" ht="15.75" hidden="false" customHeight="true" outlineLevel="0" collapsed="false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</row>
    <row r="934" customFormat="false" ht="15.75" hidden="false" customHeight="true" outlineLevel="0" collapsed="false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</row>
    <row r="935" customFormat="false" ht="15.75" hidden="false" customHeight="true" outlineLevel="0" collapsed="false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</row>
    <row r="936" customFormat="false" ht="15.75" hidden="false" customHeight="true" outlineLevel="0" collapsed="false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</row>
    <row r="937" customFormat="false" ht="15.75" hidden="false" customHeight="true" outlineLevel="0" collapsed="false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</row>
    <row r="938" customFormat="false" ht="15.75" hidden="false" customHeight="true" outlineLevel="0" collapsed="false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</row>
    <row r="939" customFormat="false" ht="15.75" hidden="false" customHeight="true" outlineLevel="0" collapsed="false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</row>
    <row r="940" customFormat="false" ht="15.75" hidden="false" customHeight="true" outlineLevel="0" collapsed="false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</row>
    <row r="941" customFormat="false" ht="15.75" hidden="false" customHeight="true" outlineLevel="0" collapsed="false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</row>
    <row r="942" customFormat="false" ht="15.75" hidden="false" customHeight="true" outlineLevel="0" collapsed="false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</row>
    <row r="943" customFormat="false" ht="15.75" hidden="false" customHeight="true" outlineLevel="0" collapsed="false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</row>
    <row r="944" customFormat="false" ht="15.75" hidden="false" customHeight="true" outlineLevel="0" collapsed="false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</row>
    <row r="945" customFormat="false" ht="15.75" hidden="false" customHeight="true" outlineLevel="0" collapsed="false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</row>
    <row r="946" customFormat="false" ht="15.75" hidden="false" customHeight="true" outlineLevel="0" collapsed="false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</row>
    <row r="947" customFormat="false" ht="15.75" hidden="false" customHeight="true" outlineLevel="0" collapsed="false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</row>
    <row r="948" customFormat="false" ht="15.75" hidden="false" customHeight="true" outlineLevel="0" collapsed="false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</row>
    <row r="949" customFormat="false" ht="15.75" hidden="false" customHeight="true" outlineLevel="0" collapsed="false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</row>
    <row r="950" customFormat="false" ht="15.75" hidden="false" customHeight="true" outlineLevel="0" collapsed="false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</row>
    <row r="951" customFormat="false" ht="15.75" hidden="false" customHeight="true" outlineLevel="0" collapsed="false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</row>
    <row r="952" customFormat="false" ht="15.75" hidden="false" customHeight="true" outlineLevel="0" collapsed="false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</row>
    <row r="953" customFormat="false" ht="15.75" hidden="false" customHeight="true" outlineLevel="0" collapsed="false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</row>
    <row r="954" customFormat="false" ht="15.75" hidden="false" customHeight="true" outlineLevel="0" collapsed="false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</row>
    <row r="955" customFormat="false" ht="15.75" hidden="false" customHeight="true" outlineLevel="0" collapsed="false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</row>
    <row r="956" customFormat="false" ht="15.75" hidden="false" customHeight="true" outlineLevel="0" collapsed="false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</row>
    <row r="957" customFormat="false" ht="15.75" hidden="false" customHeight="true" outlineLevel="0" collapsed="false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</row>
    <row r="958" customFormat="false" ht="15.75" hidden="false" customHeight="true" outlineLevel="0" collapsed="false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</row>
    <row r="959" customFormat="false" ht="15.75" hidden="false" customHeight="true" outlineLevel="0" collapsed="false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</row>
    <row r="960" customFormat="false" ht="15.75" hidden="false" customHeight="true" outlineLevel="0" collapsed="false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</row>
    <row r="961" customFormat="false" ht="15.75" hidden="false" customHeight="true" outlineLevel="0" collapsed="false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</row>
    <row r="962" customFormat="false" ht="15.75" hidden="false" customHeight="true" outlineLevel="0" collapsed="false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</row>
    <row r="963" customFormat="false" ht="15.75" hidden="false" customHeight="true" outlineLevel="0" collapsed="false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</row>
    <row r="964" customFormat="false" ht="15.75" hidden="false" customHeight="true" outlineLevel="0" collapsed="false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</row>
    <row r="965" customFormat="false" ht="15.75" hidden="false" customHeight="true" outlineLevel="0" collapsed="false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</row>
    <row r="966" customFormat="false" ht="15.75" hidden="false" customHeight="true" outlineLevel="0" collapsed="false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</row>
    <row r="967" customFormat="false" ht="15.75" hidden="false" customHeight="true" outlineLevel="0" collapsed="false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</row>
    <row r="968" customFormat="false" ht="15.75" hidden="false" customHeight="true" outlineLevel="0" collapsed="false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</row>
    <row r="969" customFormat="false" ht="15.75" hidden="false" customHeight="true" outlineLevel="0" collapsed="false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</row>
    <row r="970" customFormat="false" ht="15.75" hidden="false" customHeight="true" outlineLevel="0" collapsed="false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</row>
    <row r="971" customFormat="false" ht="15.75" hidden="false" customHeight="true" outlineLevel="0" collapsed="false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</row>
    <row r="972" customFormat="false" ht="15.75" hidden="false" customHeight="true" outlineLevel="0" collapsed="false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</row>
    <row r="973" customFormat="false" ht="15.75" hidden="false" customHeight="true" outlineLevel="0" collapsed="false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</row>
    <row r="974" customFormat="false" ht="15.75" hidden="false" customHeight="true" outlineLevel="0" collapsed="false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</row>
    <row r="975" customFormat="false" ht="15.75" hidden="false" customHeight="true" outlineLevel="0" collapsed="false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</row>
    <row r="976" customFormat="false" ht="15.75" hidden="false" customHeight="true" outlineLevel="0" collapsed="false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</row>
    <row r="977" customFormat="false" ht="15.75" hidden="false" customHeight="true" outlineLevel="0" collapsed="false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</row>
    <row r="978" customFormat="false" ht="15.75" hidden="false" customHeight="true" outlineLevel="0" collapsed="false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</row>
    <row r="979" customFormat="false" ht="15.75" hidden="false" customHeight="true" outlineLevel="0" collapsed="false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</row>
    <row r="980" customFormat="false" ht="15.75" hidden="false" customHeight="true" outlineLevel="0" collapsed="false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</row>
    <row r="981" customFormat="false" ht="15.75" hidden="false" customHeight="true" outlineLevel="0" collapsed="false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</row>
    <row r="982" customFormat="false" ht="15.75" hidden="false" customHeight="true" outlineLevel="0" collapsed="false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</row>
    <row r="983" customFormat="false" ht="15.75" hidden="false" customHeight="true" outlineLevel="0" collapsed="false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</row>
    <row r="984" customFormat="false" ht="15.75" hidden="false" customHeight="true" outlineLevel="0" collapsed="false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</row>
    <row r="985" customFormat="false" ht="15.75" hidden="false" customHeight="true" outlineLevel="0" collapsed="false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</row>
    <row r="986" customFormat="false" ht="15.75" hidden="false" customHeight="true" outlineLevel="0" collapsed="false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</row>
    <row r="987" customFormat="false" ht="15.75" hidden="false" customHeight="true" outlineLevel="0" collapsed="false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</row>
    <row r="988" customFormat="false" ht="15.75" hidden="false" customHeight="true" outlineLevel="0" collapsed="false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</row>
    <row r="989" customFormat="false" ht="15.75" hidden="false" customHeight="true" outlineLevel="0" collapsed="false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</row>
    <row r="990" customFormat="false" ht="15.75" hidden="false" customHeight="true" outlineLevel="0" collapsed="false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</row>
    <row r="991" customFormat="false" ht="15.75" hidden="false" customHeight="true" outlineLevel="0" collapsed="false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</row>
    <row r="992" customFormat="false" ht="15.75" hidden="false" customHeight="true" outlineLevel="0" collapsed="false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</row>
    <row r="993" customFormat="false" ht="15.75" hidden="false" customHeight="true" outlineLevel="0" collapsed="false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</row>
    <row r="994" customFormat="false" ht="15.75" hidden="false" customHeight="true" outlineLevel="0" collapsed="false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</row>
    <row r="995" customFormat="false" ht="15.75" hidden="false" customHeight="true" outlineLevel="0" collapsed="false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</row>
    <row r="996" customFormat="false" ht="15.75" hidden="false" customHeight="true" outlineLevel="0" collapsed="false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</row>
    <row r="997" customFormat="false" ht="15.75" hidden="false" customHeight="true" outlineLevel="0" collapsed="false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</row>
    <row r="998" customFormat="false" ht="15.75" hidden="false" customHeight="true" outlineLevel="0" collapsed="false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</row>
    <row r="999" customFormat="false" ht="15.75" hidden="false" customHeight="true" outlineLevel="0" collapsed="false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</row>
    <row r="1000" customFormat="false" ht="15.75" hidden="false" customHeight="true" outlineLevel="0" collapsed="false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</row>
    <row r="1001" customFormat="false" ht="15.75" hidden="false" customHeight="true" outlineLevel="0" collapsed="false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</row>
    <row r="1002" customFormat="false" ht="15.75" hidden="false" customHeight="true" outlineLevel="0" collapsed="false">
      <c r="A1002" s="50"/>
      <c r="B1002" s="50"/>
      <c r="H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  <c r="AB1002" s="50"/>
      <c r="AC1002" s="50"/>
    </row>
    <row r="1003" customFormat="false" ht="15.75" hidden="false" customHeight="true" outlineLevel="0" collapsed="false">
      <c r="A1003" s="50"/>
      <c r="B1003" s="50"/>
      <c r="H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  <c r="AA1003" s="50"/>
      <c r="AB1003" s="50"/>
      <c r="AC1003" s="50"/>
    </row>
    <row r="1004" customFormat="false" ht="15.75" hidden="false" customHeight="true" outlineLevel="0" collapsed="false">
      <c r="A1004" s="50"/>
      <c r="B1004" s="50"/>
      <c r="H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  <c r="AA1004" s="50"/>
      <c r="AB1004" s="50"/>
      <c r="AC1004" s="50"/>
    </row>
  </sheetData>
  <mergeCells count="15">
    <mergeCell ref="J2:K2"/>
    <mergeCell ref="B3:C3"/>
    <mergeCell ref="G6:H6"/>
    <mergeCell ref="C9:C10"/>
    <mergeCell ref="I9:I15"/>
    <mergeCell ref="C12:C13"/>
    <mergeCell ref="C15:C18"/>
    <mergeCell ref="I16:I17"/>
    <mergeCell ref="I18:I21"/>
    <mergeCell ref="C19:C23"/>
    <mergeCell ref="C24:D25"/>
    <mergeCell ref="I24:I25"/>
    <mergeCell ref="C27:C30"/>
    <mergeCell ref="E27:G27"/>
    <mergeCell ref="C31:C34"/>
  </mergeCells>
  <conditionalFormatting sqref="I2">
    <cfRule type="containsText" priority="2" operator="containsText" aboveAverage="0" equalAverage="0" bottom="0" percent="0" rank="0" text="No" dxfId="0">
      <formula>NOT(ISERROR(SEARCH("No",I2)))</formula>
    </cfRule>
  </conditionalFormatting>
  <dataValidations count="2">
    <dataValidation allowBlank="true" errorStyle="stop" operator="between" showDropDown="false" showErrorMessage="true" showInputMessage="false" sqref="I2" type="list">
      <formula1>"Actualizado,No actualizado"</formula1>
      <formula2>0</formula2>
    </dataValidation>
    <dataValidation allowBlank="true" errorStyle="stop" operator="between" showDropDown="false" showErrorMessage="true" showInputMessage="false" sqref="E27" type="list">
      <formula1>'Inversión compra'!$A$46:$A$48</formula1>
      <formula2>0</formula2>
    </dataValidation>
  </dataValidations>
  <hyperlinks>
    <hyperlink ref="B3" r:id="rId1" display="pauant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M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8" activeCellId="0" sqref="A8"/>
    </sheetView>
  </sheetViews>
  <sheetFormatPr defaultColWidth="14.640625" defaultRowHeight="14.4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.99"/>
    <col collapsed="false" customWidth="true" hidden="false" outlineLevel="0" max="3" min="3" style="0" width="17.89"/>
    <col collapsed="false" customWidth="true" hidden="false" outlineLevel="0" max="4" min="4" style="0" width="23.88"/>
    <col collapsed="false" customWidth="true" hidden="false" outlineLevel="0" max="5" min="5" style="0" width="14.11"/>
    <col collapsed="false" customWidth="true" hidden="false" outlineLevel="0" max="6" min="6" style="0" width="11.64"/>
    <col collapsed="false" customWidth="true" hidden="false" outlineLevel="0" max="7" min="7" style="0" width="10.45"/>
    <col collapsed="false" customWidth="true" hidden="false" outlineLevel="0" max="8" min="8" style="0" width="10.65"/>
    <col collapsed="false" customWidth="true" hidden="false" outlineLevel="0" max="9" min="9" style="0" width="8.33"/>
    <col collapsed="false" customWidth="true" hidden="false" outlineLevel="0" max="10" min="10" style="0" width="22.11"/>
    <col collapsed="false" customWidth="true" hidden="false" outlineLevel="0" max="12" min="11" style="0" width="13.66"/>
    <col collapsed="false" customWidth="true" hidden="false" outlineLevel="0" max="13" min="13" style="0" width="17.33"/>
  </cols>
  <sheetData>
    <row r="1" customFormat="false" ht="22.5" hidden="false" customHeight="true" outlineLevel="0" collapsed="false">
      <c r="A1" s="97"/>
      <c r="B1" s="98"/>
      <c r="C1" s="98"/>
      <c r="D1" s="99"/>
      <c r="E1" s="99"/>
      <c r="F1" s="99"/>
      <c r="G1" s="99"/>
      <c r="H1" s="99"/>
      <c r="I1" s="99"/>
      <c r="J1" s="99"/>
      <c r="K1" s="99"/>
      <c r="L1" s="99"/>
      <c r="M1" s="99"/>
    </row>
    <row r="2" customFormat="false" ht="33.6" hidden="false" customHeight="false" outlineLevel="0" collapsed="false">
      <c r="A2" s="97"/>
      <c r="B2" s="98"/>
      <c r="C2" s="98"/>
      <c r="D2" s="101" t="s">
        <v>143</v>
      </c>
      <c r="E2" s="99"/>
      <c r="F2" s="99"/>
      <c r="G2" s="99"/>
      <c r="H2" s="99"/>
      <c r="I2" s="154"/>
      <c r="J2" s="99"/>
      <c r="K2" s="99"/>
      <c r="L2" s="99"/>
      <c r="M2" s="99"/>
    </row>
    <row r="3" customFormat="false" ht="18.75" hidden="false" customHeight="true" outlineLevel="0" collapsed="false">
      <c r="A3" s="104"/>
      <c r="B3" s="105" t="s">
        <v>109</v>
      </c>
      <c r="C3" s="105"/>
      <c r="D3" s="99"/>
      <c r="E3" s="99"/>
      <c r="F3" s="99"/>
      <c r="G3" s="99"/>
      <c r="H3" s="99"/>
      <c r="I3" s="99"/>
      <c r="J3" s="155"/>
      <c r="K3" s="155"/>
      <c r="L3" s="155"/>
      <c r="M3" s="99"/>
    </row>
    <row r="4" customFormat="false" ht="4.5" hidden="false" customHeight="true" outlineLevel="0" collapsed="false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</row>
    <row r="5" customFormat="false" ht="13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customFormat="false" ht="21" hidden="false" customHeight="false" outlineLevel="0" collapsed="false">
      <c r="A6" s="8"/>
      <c r="B6" s="8"/>
      <c r="C6" s="9" t="s">
        <v>144</v>
      </c>
      <c r="D6" s="107"/>
      <c r="E6" s="156" t="s">
        <v>61</v>
      </c>
      <c r="F6" s="156"/>
      <c r="G6" s="156"/>
      <c r="H6" s="19"/>
      <c r="I6" s="19"/>
      <c r="J6" s="19"/>
      <c r="K6" s="19"/>
      <c r="L6" s="19"/>
      <c r="M6" s="19"/>
    </row>
    <row r="7" customFormat="false" ht="5.25" hidden="false" customHeight="true" outlineLevel="0" collapsed="false">
      <c r="A7" s="8"/>
      <c r="B7" s="8"/>
      <c r="C7" s="8"/>
      <c r="D7" s="8"/>
      <c r="E7" s="8"/>
      <c r="F7" s="8"/>
      <c r="G7" s="8"/>
      <c r="H7" s="19"/>
      <c r="I7" s="19"/>
      <c r="J7" s="19"/>
      <c r="K7" s="19"/>
      <c r="L7" s="19"/>
      <c r="M7" s="19"/>
    </row>
    <row r="8" customFormat="false" ht="24" hidden="false" customHeight="false" outlineLevel="0" collapsed="false">
      <c r="A8" s="8"/>
      <c r="B8" s="8"/>
      <c r="C8" s="71" t="s">
        <v>145</v>
      </c>
      <c r="D8" s="71" t="s">
        <v>146</v>
      </c>
      <c r="E8" s="71" t="s">
        <v>147</v>
      </c>
      <c r="F8" s="71" t="s">
        <v>148</v>
      </c>
      <c r="G8" s="71" t="s">
        <v>149</v>
      </c>
      <c r="H8" s="71" t="s">
        <v>150</v>
      </c>
      <c r="I8" s="19"/>
      <c r="J8" s="19"/>
      <c r="K8" s="31" t="s">
        <v>151</v>
      </c>
      <c r="L8" s="157" t="n">
        <v>0.1</v>
      </c>
      <c r="M8" s="19"/>
    </row>
    <row r="9" customFormat="false" ht="18" hidden="false" customHeight="true" outlineLevel="0" collapsed="false">
      <c r="A9" s="8"/>
      <c r="B9" s="8"/>
      <c r="C9" s="144"/>
      <c r="D9" s="158"/>
      <c r="E9" s="158"/>
      <c r="F9" s="158"/>
      <c r="G9" s="159"/>
      <c r="H9" s="160" t="str">
        <f aca="false">+IFERROR(F9/G9,"")</f>
        <v/>
      </c>
      <c r="I9" s="19"/>
      <c r="J9" s="19"/>
      <c r="K9" s="19"/>
      <c r="L9" s="19"/>
      <c r="M9" s="19"/>
    </row>
    <row r="10" customFormat="false" ht="18" hidden="false" customHeight="true" outlineLevel="0" collapsed="false">
      <c r="A10" s="8"/>
      <c r="B10" s="8"/>
      <c r="C10" s="161"/>
      <c r="D10" s="162"/>
      <c r="E10" s="162"/>
      <c r="F10" s="162"/>
      <c r="G10" s="163"/>
      <c r="H10" s="164" t="str">
        <f aca="false">+IFERROR(F10/G10,"")</f>
        <v/>
      </c>
      <c r="I10" s="19"/>
      <c r="J10" s="19"/>
      <c r="K10" s="110" t="s">
        <v>152</v>
      </c>
      <c r="L10" s="165" t="s">
        <v>153</v>
      </c>
      <c r="M10" s="19"/>
    </row>
    <row r="11" customFormat="false" ht="18" hidden="false" customHeight="true" outlineLevel="0" collapsed="false">
      <c r="A11" s="8"/>
      <c r="B11" s="8"/>
      <c r="C11" s="161"/>
      <c r="D11" s="162"/>
      <c r="E11" s="162"/>
      <c r="F11" s="162"/>
      <c r="G11" s="163"/>
      <c r="H11" s="164" t="str">
        <f aca="false">+IFERROR(F11/G11,"")</f>
        <v/>
      </c>
      <c r="I11" s="19"/>
      <c r="J11" s="71" t="s">
        <v>154</v>
      </c>
      <c r="K11" s="166" t="e">
        <f aca="false">+AVERAGE(F9:F13)</f>
        <v>#DIV/0!</v>
      </c>
      <c r="L11" s="167" t="e">
        <f aca="false">+K11*(1-L8)</f>
        <v>#DIV/0!</v>
      </c>
      <c r="M11" s="19"/>
    </row>
    <row r="12" customFormat="false" ht="18" hidden="false" customHeight="true" outlineLevel="0" collapsed="false">
      <c r="A12" s="8"/>
      <c r="B12" s="8"/>
      <c r="C12" s="161"/>
      <c r="D12" s="162"/>
      <c r="E12" s="162"/>
      <c r="F12" s="162"/>
      <c r="G12" s="163"/>
      <c r="H12" s="164" t="str">
        <f aca="false">+IFERROR(F12/G12,"")</f>
        <v/>
      </c>
      <c r="I12" s="19"/>
      <c r="J12" s="71" t="s">
        <v>155</v>
      </c>
      <c r="K12" s="168" t="e">
        <f aca="false">+AVERAGE(H9:H13)</f>
        <v>#DIV/0!</v>
      </c>
      <c r="L12" s="169" t="e">
        <f aca="false">+K12*(1-L8)</f>
        <v>#DIV/0!</v>
      </c>
      <c r="M12" s="19"/>
    </row>
    <row r="13" customFormat="false" ht="18" hidden="false" customHeight="true" outlineLevel="0" collapsed="false">
      <c r="A13" s="8"/>
      <c r="B13" s="8"/>
      <c r="C13" s="170"/>
      <c r="D13" s="171"/>
      <c r="E13" s="171"/>
      <c r="F13" s="171"/>
      <c r="G13" s="172"/>
      <c r="H13" s="173" t="str">
        <f aca="false">+IFERROR(F13/G13,"")</f>
        <v/>
      </c>
      <c r="I13" s="19"/>
      <c r="J13" s="19"/>
      <c r="K13" s="19"/>
      <c r="L13" s="19"/>
      <c r="M13" s="19"/>
    </row>
    <row r="14" customFormat="false" ht="18" hidden="false" customHeight="true" outlineLevel="0" collapsed="false">
      <c r="A14" s="8"/>
      <c r="B14" s="8"/>
      <c r="C14" s="8"/>
      <c r="D14" s="8"/>
      <c r="E14" s="8"/>
      <c r="F14" s="8"/>
      <c r="G14" s="8"/>
      <c r="H14" s="19"/>
      <c r="I14" s="19"/>
      <c r="J14" s="19"/>
      <c r="K14" s="19"/>
      <c r="L14" s="19"/>
      <c r="M14" s="19"/>
    </row>
    <row r="15" customFormat="false" ht="18" hidden="false" customHeight="true" outlineLevel="0" collapsed="false">
      <c r="A15" s="8"/>
      <c r="B15" s="8"/>
      <c r="C15" s="9" t="s">
        <v>156</v>
      </c>
      <c r="D15" s="107"/>
      <c r="E15" s="19"/>
      <c r="F15" s="19"/>
      <c r="G15" s="19"/>
      <c r="H15" s="19"/>
      <c r="I15" s="19"/>
      <c r="J15" s="19"/>
      <c r="K15" s="19"/>
      <c r="L15" s="19"/>
      <c r="M15" s="19"/>
    </row>
    <row r="16" customFormat="false" ht="18" hidden="false" customHeight="true" outlineLevel="0" collapsed="false">
      <c r="A16" s="8"/>
      <c r="B16" s="8"/>
      <c r="C16" s="8" t="s">
        <v>157</v>
      </c>
      <c r="D16" s="8"/>
      <c r="E16" s="8"/>
      <c r="F16" s="8"/>
      <c r="G16" s="8"/>
      <c r="H16" s="19"/>
      <c r="I16" s="19"/>
      <c r="J16" s="19"/>
      <c r="K16" s="19"/>
      <c r="L16" s="19"/>
      <c r="M16" s="19"/>
    </row>
    <row r="17" customFormat="false" ht="24" hidden="false" customHeight="false" outlineLevel="0" collapsed="false">
      <c r="A17" s="8"/>
      <c r="B17" s="8"/>
      <c r="C17" s="71" t="s">
        <v>145</v>
      </c>
      <c r="D17" s="71" t="s">
        <v>146</v>
      </c>
      <c r="E17" s="71" t="s">
        <v>147</v>
      </c>
      <c r="F17" s="71" t="s">
        <v>148</v>
      </c>
      <c r="G17" s="71" t="s">
        <v>149</v>
      </c>
      <c r="H17" s="71" t="s">
        <v>150</v>
      </c>
      <c r="I17" s="19"/>
      <c r="J17" s="19"/>
      <c r="K17" s="31" t="s">
        <v>151</v>
      </c>
      <c r="L17" s="157" t="n">
        <v>0.1</v>
      </c>
      <c r="M17" s="19"/>
    </row>
    <row r="18" customFormat="false" ht="18" hidden="false" customHeight="true" outlineLevel="0" collapsed="false">
      <c r="A18" s="8"/>
      <c r="B18" s="8"/>
      <c r="C18" s="161"/>
      <c r="E18" s="174"/>
      <c r="F18" s="158"/>
      <c r="G18" s="159"/>
      <c r="H18" s="160" t="str">
        <f aca="false">+IFERROR(F18/G18,"")</f>
        <v/>
      </c>
      <c r="I18" s="19"/>
      <c r="J18" s="19"/>
      <c r="K18" s="19"/>
      <c r="L18" s="19"/>
      <c r="M18" s="19"/>
    </row>
    <row r="19" customFormat="false" ht="18" hidden="false" customHeight="true" outlineLevel="0" collapsed="false">
      <c r="A19" s="8"/>
      <c r="B19" s="19"/>
      <c r="C19" s="161"/>
      <c r="E19" s="175"/>
      <c r="F19" s="162"/>
      <c r="G19" s="163"/>
      <c r="H19" s="164" t="str">
        <f aca="false">+IFERROR(F19/G19,"")</f>
        <v/>
      </c>
      <c r="I19" s="19"/>
      <c r="J19" s="19"/>
      <c r="K19" s="110" t="s">
        <v>152</v>
      </c>
      <c r="L19" s="165" t="s">
        <v>153</v>
      </c>
      <c r="M19" s="19"/>
    </row>
    <row r="20" customFormat="false" ht="18" hidden="false" customHeight="true" outlineLevel="0" collapsed="false">
      <c r="A20" s="8"/>
      <c r="B20" s="19"/>
      <c r="C20" s="161"/>
      <c r="E20" s="162"/>
      <c r="F20" s="162"/>
      <c r="G20" s="163"/>
      <c r="H20" s="164" t="str">
        <f aca="false">+IFERROR(F20/G20,"")</f>
        <v/>
      </c>
      <c r="I20" s="19"/>
      <c r="J20" s="19"/>
      <c r="K20" s="166" t="e">
        <f aca="false">+AVERAGE(F18:F22)</f>
        <v>#DIV/0!</v>
      </c>
      <c r="L20" s="167" t="e">
        <f aca="false">+K20*(1-L17)</f>
        <v>#DIV/0!</v>
      </c>
      <c r="M20" s="71" t="s">
        <v>154</v>
      </c>
    </row>
    <row r="21" customFormat="false" ht="18" hidden="false" customHeight="true" outlineLevel="0" collapsed="false">
      <c r="A21" s="8"/>
      <c r="B21" s="19"/>
      <c r="C21" s="161"/>
      <c r="E21" s="174"/>
      <c r="F21" s="162"/>
      <c r="G21" s="163"/>
      <c r="H21" s="164" t="str">
        <f aca="false">+IFERROR(F21/G21,"")</f>
        <v/>
      </c>
      <c r="I21" s="19"/>
      <c r="J21" s="19"/>
      <c r="K21" s="168" t="e">
        <f aca="false">+AVERAGE(H18:H22)</f>
        <v>#DIV/0!</v>
      </c>
      <c r="L21" s="169" t="e">
        <f aca="false">+K21*(1-L17)</f>
        <v>#DIV/0!</v>
      </c>
      <c r="M21" s="71" t="s">
        <v>155</v>
      </c>
    </row>
    <row r="22" customFormat="false" ht="18" hidden="false" customHeight="true" outlineLevel="0" collapsed="false">
      <c r="A22" s="8"/>
      <c r="B22" s="19"/>
      <c r="C22" s="161"/>
      <c r="E22" s="162"/>
      <c r="F22" s="171"/>
      <c r="G22" s="172"/>
      <c r="H22" s="173" t="str">
        <f aca="false">+IFERROR(F22/G22,"")</f>
        <v/>
      </c>
      <c r="I22" s="19"/>
      <c r="J22" s="19"/>
      <c r="K22" s="19"/>
      <c r="L22" s="19"/>
      <c r="M22" s="19"/>
    </row>
    <row r="23" customFormat="false" ht="18" hidden="false" customHeight="true" outlineLevel="0" collapsed="false">
      <c r="A23" s="8"/>
      <c r="B23" s="19"/>
      <c r="C23" s="8"/>
      <c r="D23" s="8"/>
      <c r="E23" s="8"/>
      <c r="F23" s="8"/>
      <c r="G23" s="8"/>
      <c r="H23" s="19"/>
      <c r="I23" s="19"/>
      <c r="J23" s="19"/>
      <c r="K23" s="19"/>
      <c r="L23" s="19"/>
      <c r="M23" s="19"/>
    </row>
    <row r="24" customFormat="false" ht="18" hidden="false" customHeight="true" outlineLevel="0" collapsed="false">
      <c r="A24" s="8"/>
      <c r="B24" s="19"/>
      <c r="C24" s="9" t="s">
        <v>158</v>
      </c>
      <c r="D24" s="107"/>
      <c r="E24" s="107"/>
      <c r="F24" s="107"/>
      <c r="G24" s="19"/>
      <c r="H24" s="19"/>
      <c r="I24" s="19"/>
      <c r="J24" s="19"/>
      <c r="K24" s="19"/>
      <c r="L24" s="19"/>
      <c r="M24" s="19"/>
    </row>
    <row r="25" customFormat="false" ht="18" hidden="false" customHeight="true" outlineLevel="0" collapsed="false">
      <c r="A25" s="8"/>
      <c r="B25" s="19"/>
      <c r="C25" s="107"/>
      <c r="D25" s="107"/>
      <c r="E25" s="107"/>
      <c r="F25" s="107"/>
      <c r="G25" s="19"/>
      <c r="H25" s="19"/>
      <c r="I25" s="19"/>
      <c r="J25" s="19"/>
      <c r="K25" s="19"/>
      <c r="L25" s="19"/>
      <c r="M25" s="19"/>
    </row>
    <row r="26" customFormat="false" ht="18" hidden="false" customHeight="true" outlineLevel="0" collapsed="false">
      <c r="A26" s="8"/>
      <c r="B26" s="19"/>
      <c r="C26" s="71" t="s">
        <v>159</v>
      </c>
      <c r="D26" s="71" t="s">
        <v>160</v>
      </c>
      <c r="E26" s="71" t="s">
        <v>161</v>
      </c>
      <c r="F26" s="71" t="s">
        <v>148</v>
      </c>
      <c r="G26" s="176" t="s">
        <v>162</v>
      </c>
      <c r="H26" s="176"/>
      <c r="I26" s="176"/>
      <c r="J26" s="19"/>
      <c r="K26" s="19"/>
      <c r="L26" s="19"/>
      <c r="M26" s="19"/>
    </row>
    <row r="27" customFormat="false" ht="37.5" hidden="false" customHeight="true" outlineLevel="0" collapsed="false">
      <c r="A27" s="8"/>
      <c r="B27" s="19"/>
      <c r="C27" s="144"/>
      <c r="D27" s="158"/>
      <c r="E27" s="177"/>
      <c r="F27" s="158"/>
      <c r="G27" s="178"/>
      <c r="H27" s="178"/>
      <c r="I27" s="178"/>
      <c r="J27" s="19"/>
      <c r="K27" s="19"/>
      <c r="L27" s="19"/>
      <c r="M27" s="19"/>
    </row>
    <row r="28" customFormat="false" ht="37.5" hidden="false" customHeight="true" outlineLevel="0" collapsed="false">
      <c r="A28" s="8"/>
      <c r="B28" s="19"/>
      <c r="C28" s="161"/>
      <c r="D28" s="162"/>
      <c r="E28" s="179"/>
      <c r="F28" s="162"/>
      <c r="G28" s="180"/>
      <c r="H28" s="180"/>
      <c r="I28" s="180"/>
      <c r="J28" s="19"/>
      <c r="K28" s="19"/>
      <c r="L28" s="19"/>
      <c r="M28" s="19"/>
    </row>
    <row r="29" customFormat="false" ht="37.5" hidden="false" customHeight="true" outlineLevel="0" collapsed="false">
      <c r="A29" s="8"/>
      <c r="B29" s="19"/>
      <c r="C29" s="161"/>
      <c r="D29" s="162"/>
      <c r="E29" s="179"/>
      <c r="F29" s="162"/>
      <c r="G29" s="180"/>
      <c r="H29" s="180"/>
      <c r="I29" s="180"/>
      <c r="J29" s="19"/>
      <c r="K29" s="19"/>
      <c r="L29" s="19"/>
      <c r="M29" s="19"/>
    </row>
    <row r="30" customFormat="false" ht="37.5" hidden="false" customHeight="true" outlineLevel="0" collapsed="false">
      <c r="A30" s="8"/>
      <c r="B30" s="19"/>
      <c r="C30" s="161"/>
      <c r="D30" s="162"/>
      <c r="E30" s="179"/>
      <c r="F30" s="162"/>
      <c r="G30" s="180"/>
      <c r="H30" s="180"/>
      <c r="I30" s="180"/>
      <c r="J30" s="19"/>
      <c r="K30" s="19"/>
      <c r="L30" s="19"/>
      <c r="M30" s="19"/>
    </row>
    <row r="31" customFormat="false" ht="37.5" hidden="false" customHeight="true" outlineLevel="0" collapsed="false">
      <c r="A31" s="8"/>
      <c r="B31" s="19"/>
      <c r="C31" s="170"/>
      <c r="D31" s="171"/>
      <c r="E31" s="181"/>
      <c r="F31" s="171"/>
      <c r="G31" s="182"/>
      <c r="H31" s="182"/>
      <c r="I31" s="182"/>
      <c r="J31" s="19"/>
      <c r="K31" s="19"/>
      <c r="L31" s="19"/>
      <c r="M31" s="19"/>
    </row>
    <row r="32" customFormat="false" ht="15.75" hidden="false" customHeight="true" outlineLevel="0" collapsed="false">
      <c r="A32" s="8"/>
      <c r="B32" s="19"/>
      <c r="C32" s="19"/>
      <c r="D32" s="19"/>
      <c r="E32" s="110" t="s">
        <v>163</v>
      </c>
      <c r="F32" s="183" t="e">
        <f aca="false">+AVERAGE(F27:F31)</f>
        <v>#DIV/0!</v>
      </c>
      <c r="G32" s="19"/>
      <c r="H32" s="19"/>
      <c r="I32" s="19"/>
      <c r="J32" s="19"/>
      <c r="K32" s="19"/>
      <c r="L32" s="19"/>
      <c r="M32" s="19"/>
    </row>
    <row r="33" customFormat="false" ht="13.5" hidden="false" customHeight="true" outlineLevel="0" collapsed="false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customFormat="false" ht="13.5" hidden="false" customHeight="true" outlineLevel="0" collapsed="false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customFormat="false" ht="13.5" hidden="false" customHeight="true" outlineLevel="0" collapsed="false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customFormat="false" ht="13.5" hidden="false" customHeight="true" outlineLevel="0" collapsed="false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customFormat="false" ht="13.5" hidden="false" customHeight="true" outlineLevel="0" collapsed="false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customFormat="false" ht="13.5" hidden="false" customHeight="true" outlineLevel="0" collapsed="false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customFormat="false" ht="13.5" hidden="false" customHeight="true" outlineLevel="0" collapsed="false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customFormat="false" ht="13.5" hidden="false" customHeight="true" outlineLevel="0" collapsed="false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customFormat="false" ht="13.5" hidden="false" customHeight="true" outlineLevel="0" collapsed="false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customFormat="false" ht="13.5" hidden="false" customHeight="true" outlineLevel="0" collapsed="false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customFormat="false" ht="13.5" hidden="false" customHeight="true" outlineLevel="0" collapsed="false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customFormat="false" ht="13.5" hidden="false" customHeight="true" outlineLevel="0" collapsed="false">
      <c r="A44" s="8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</row>
    <row r="45" customFormat="false" ht="13.5" hidden="false" customHeight="true" outlineLevel="0" collapsed="false">
      <c r="A45" s="8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</row>
    <row r="46" customFormat="false" ht="13.5" hidden="false" customHeight="true" outlineLevel="0" collapsed="false">
      <c r="A46" s="8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</row>
    <row r="47" customFormat="false" ht="13.5" hidden="false" customHeight="true" outlineLevel="0" collapsed="false">
      <c r="A47" s="8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</row>
    <row r="48" customFormat="false" ht="13.5" hidden="false" customHeight="true" outlineLevel="0" collapsed="false">
      <c r="A48" s="8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</row>
    <row r="49" customFormat="false" ht="13.5" hidden="false" customHeight="true" outlineLevel="0" collapsed="false">
      <c r="A49" s="8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</row>
    <row r="50" customFormat="false" ht="13.5" hidden="false" customHeight="true" outlineLevel="0" collapsed="false">
      <c r="A50" s="8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</row>
    <row r="51" customFormat="false" ht="13.5" hidden="false" customHeight="true" outlineLevel="0" collapsed="false">
      <c r="A51" s="8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</row>
    <row r="52" customFormat="false" ht="13.5" hidden="false" customHeight="true" outlineLevel="0" collapsed="false">
      <c r="A52" s="8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</row>
    <row r="53" customFormat="false" ht="13.5" hidden="false" customHeight="true" outlineLevel="0" collapsed="false">
      <c r="A53" s="8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</row>
    <row r="54" customFormat="false" ht="13.5" hidden="false" customHeight="true" outlineLevel="0" collapsed="false">
      <c r="A54" s="8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</row>
    <row r="55" customFormat="false" ht="13.5" hidden="false" customHeight="true" outlineLevel="0" collapsed="false">
      <c r="A55" s="8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</row>
    <row r="56" customFormat="false" ht="13.5" hidden="false" customHeight="true" outlineLevel="0" collapsed="false">
      <c r="A56" s="8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</row>
    <row r="57" customFormat="false" ht="13.5" hidden="false" customHeight="true" outlineLevel="0" collapsed="false">
      <c r="A57" s="8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</row>
    <row r="58" customFormat="false" ht="13.5" hidden="false" customHeight="true" outlineLevel="0" collapsed="false">
      <c r="A58" s="8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</row>
    <row r="59" customFormat="false" ht="13.5" hidden="false" customHeight="true" outlineLevel="0" collapsed="false">
      <c r="A59" s="8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</row>
    <row r="60" customFormat="false" ht="13.5" hidden="false" customHeight="true" outlineLevel="0" collapsed="false">
      <c r="A60" s="8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</row>
    <row r="61" customFormat="false" ht="13.5" hidden="false" customHeight="true" outlineLevel="0" collapsed="false">
      <c r="A61" s="8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</row>
    <row r="62" customFormat="false" ht="13.5" hidden="false" customHeight="true" outlineLevel="0" collapsed="false">
      <c r="A62" s="8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</row>
    <row r="63" customFormat="false" ht="13.5" hidden="false" customHeight="true" outlineLevel="0" collapsed="false">
      <c r="A63" s="8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</row>
    <row r="64" customFormat="false" ht="13.5" hidden="false" customHeight="true" outlineLevel="0" collapsed="false">
      <c r="A64" s="8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</row>
    <row r="65" customFormat="false" ht="13.5" hidden="false" customHeight="true" outlineLevel="0" collapsed="false">
      <c r="A65" s="8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</row>
    <row r="66" customFormat="false" ht="13.5" hidden="false" customHeight="true" outlineLevel="0" collapsed="false">
      <c r="A66" s="8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</row>
    <row r="67" customFormat="false" ht="13.5" hidden="false" customHeight="true" outlineLevel="0" collapsed="false">
      <c r="A67" s="8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</row>
    <row r="68" customFormat="false" ht="13.5" hidden="false" customHeight="true" outlineLevel="0" collapsed="false">
      <c r="A68" s="8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</row>
    <row r="69" customFormat="false" ht="13.5" hidden="false" customHeight="true" outlineLevel="0" collapsed="false">
      <c r="A69" s="8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</row>
    <row r="70" customFormat="false" ht="13.5" hidden="false" customHeight="true" outlineLevel="0" collapsed="false">
      <c r="A70" s="8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</row>
    <row r="71" customFormat="false" ht="13.5" hidden="false" customHeight="true" outlineLevel="0" collapsed="false">
      <c r="A71" s="8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</row>
    <row r="72" customFormat="false" ht="13.5" hidden="false" customHeight="true" outlineLevel="0" collapsed="false">
      <c r="A72" s="8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</row>
    <row r="73" customFormat="false" ht="13.5" hidden="false" customHeight="true" outlineLevel="0" collapsed="false">
      <c r="A73" s="8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</row>
    <row r="74" customFormat="false" ht="13.5" hidden="false" customHeight="true" outlineLevel="0" collapsed="false">
      <c r="A74" s="8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</row>
    <row r="75" customFormat="false" ht="13.5" hidden="false" customHeight="true" outlineLevel="0" collapsed="false">
      <c r="A75" s="8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</row>
    <row r="76" customFormat="false" ht="13.5" hidden="false" customHeight="true" outlineLevel="0" collapsed="false">
      <c r="A76" s="8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</row>
    <row r="77" customFormat="false" ht="13.5" hidden="false" customHeight="true" outlineLevel="0" collapsed="false">
      <c r="A77" s="8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</row>
    <row r="78" customFormat="false" ht="13.5" hidden="false" customHeight="true" outlineLevel="0" collapsed="false">
      <c r="A78" s="8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</row>
    <row r="79" customFormat="false" ht="13.5" hidden="false" customHeight="true" outlineLevel="0" collapsed="false">
      <c r="A79" s="8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</row>
    <row r="80" customFormat="false" ht="13.5" hidden="false" customHeight="true" outlineLevel="0" collapsed="false">
      <c r="A80" s="8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</row>
    <row r="81" customFormat="false" ht="13.5" hidden="false" customHeight="true" outlineLevel="0" collapsed="false">
      <c r="A81" s="8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</row>
    <row r="82" customFormat="false" ht="13.5" hidden="false" customHeight="true" outlineLevel="0" collapsed="false">
      <c r="A82" s="8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</row>
    <row r="83" customFormat="false" ht="13.5" hidden="false" customHeight="true" outlineLevel="0" collapsed="false">
      <c r="A83" s="8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</row>
    <row r="84" customFormat="false" ht="13.5" hidden="false" customHeight="true" outlineLevel="0" collapsed="false">
      <c r="A84" s="8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</row>
    <row r="85" customFormat="false" ht="13.5" hidden="false" customHeight="true" outlineLevel="0" collapsed="false">
      <c r="A85" s="8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</row>
    <row r="86" customFormat="false" ht="13.5" hidden="false" customHeight="true" outlineLevel="0" collapsed="false">
      <c r="A86" s="8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</row>
    <row r="87" customFormat="false" ht="13.5" hidden="false" customHeight="true" outlineLevel="0" collapsed="false">
      <c r="A87" s="8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</row>
    <row r="88" customFormat="false" ht="13.5" hidden="false" customHeight="true" outlineLevel="0" collapsed="false">
      <c r="A88" s="8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</row>
    <row r="89" customFormat="false" ht="13.5" hidden="false" customHeight="true" outlineLevel="0" collapsed="false">
      <c r="A89" s="8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</row>
    <row r="90" customFormat="false" ht="13.5" hidden="false" customHeight="true" outlineLevel="0" collapsed="false">
      <c r="A90" s="8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</row>
    <row r="91" customFormat="false" ht="13.5" hidden="false" customHeight="true" outlineLevel="0" collapsed="false">
      <c r="A91" s="8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</row>
    <row r="92" customFormat="false" ht="13.5" hidden="false" customHeight="true" outlineLevel="0" collapsed="false">
      <c r="A92" s="8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</row>
    <row r="93" customFormat="false" ht="13.5" hidden="false" customHeight="true" outlineLevel="0" collapsed="false">
      <c r="A93" s="8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</row>
    <row r="94" customFormat="false" ht="13.5" hidden="false" customHeight="true" outlineLevel="0" collapsed="false">
      <c r="A94" s="8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</row>
    <row r="95" customFormat="false" ht="13.5" hidden="false" customHeight="true" outlineLevel="0" collapsed="false">
      <c r="A95" s="8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</row>
    <row r="96" customFormat="false" ht="13.5" hidden="false" customHeight="true" outlineLevel="0" collapsed="false">
      <c r="A96" s="8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</row>
    <row r="97" customFormat="false" ht="13.5" hidden="false" customHeight="true" outlineLevel="0" collapsed="false">
      <c r="A97" s="8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</row>
    <row r="98" customFormat="false" ht="13.5" hidden="false" customHeight="true" outlineLevel="0" collapsed="false">
      <c r="A98" s="8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</row>
    <row r="99" customFormat="false" ht="13.5" hidden="false" customHeight="true" outlineLevel="0" collapsed="false">
      <c r="A99" s="8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</row>
    <row r="100" customFormat="false" ht="13.5" hidden="false" customHeight="true" outlineLevel="0" collapsed="false">
      <c r="A100" s="8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</row>
    <row r="101" customFormat="false" ht="13.5" hidden="false" customHeight="true" outlineLevel="0" collapsed="false">
      <c r="A101" s="8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</row>
    <row r="102" customFormat="false" ht="13.5" hidden="false" customHeight="true" outlineLevel="0" collapsed="false">
      <c r="A102" s="8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</row>
    <row r="103" customFormat="false" ht="13.5" hidden="false" customHeight="true" outlineLevel="0" collapsed="false">
      <c r="A103" s="8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</row>
    <row r="104" customFormat="false" ht="13.5" hidden="false" customHeight="true" outlineLevel="0" collapsed="false">
      <c r="A104" s="8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</row>
    <row r="105" customFormat="false" ht="13.5" hidden="false" customHeight="true" outlineLevel="0" collapsed="false">
      <c r="A105" s="8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</row>
    <row r="106" customFormat="false" ht="13.5" hidden="false" customHeight="true" outlineLevel="0" collapsed="false">
      <c r="A106" s="8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</row>
    <row r="107" customFormat="false" ht="13.5" hidden="false" customHeight="true" outlineLevel="0" collapsed="false">
      <c r="A107" s="8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</row>
    <row r="108" customFormat="false" ht="13.5" hidden="false" customHeight="true" outlineLevel="0" collapsed="false">
      <c r="A108" s="8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</row>
    <row r="109" customFormat="false" ht="13.5" hidden="false" customHeight="true" outlineLevel="0" collapsed="false">
      <c r="A109" s="8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</row>
    <row r="110" customFormat="false" ht="13.5" hidden="false" customHeight="true" outlineLevel="0" collapsed="false">
      <c r="A110" s="8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</row>
    <row r="111" customFormat="false" ht="13.5" hidden="false" customHeight="true" outlineLevel="0" collapsed="false">
      <c r="A111" s="8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</row>
    <row r="112" customFormat="false" ht="13.5" hidden="false" customHeight="true" outlineLevel="0" collapsed="false">
      <c r="A112" s="8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</row>
    <row r="113" customFormat="false" ht="13.5" hidden="false" customHeight="true" outlineLevel="0" collapsed="false">
      <c r="A113" s="8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</row>
    <row r="114" customFormat="false" ht="13.5" hidden="false" customHeight="true" outlineLevel="0" collapsed="false">
      <c r="A114" s="8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</row>
    <row r="115" customFormat="false" ht="13.5" hidden="false" customHeight="true" outlineLevel="0" collapsed="false">
      <c r="A115" s="8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</row>
    <row r="116" customFormat="false" ht="13.5" hidden="false" customHeight="true" outlineLevel="0" collapsed="false">
      <c r="A116" s="8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</row>
    <row r="117" customFormat="false" ht="13.5" hidden="false" customHeight="true" outlineLevel="0" collapsed="false">
      <c r="A117" s="8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</row>
    <row r="118" customFormat="false" ht="13.5" hidden="false" customHeight="true" outlineLevel="0" collapsed="false">
      <c r="A118" s="8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</row>
    <row r="119" customFormat="false" ht="13.5" hidden="false" customHeight="true" outlineLevel="0" collapsed="false">
      <c r="A119" s="8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</row>
    <row r="120" customFormat="false" ht="13.5" hidden="false" customHeight="true" outlineLevel="0" collapsed="false">
      <c r="A120" s="8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</row>
    <row r="121" customFormat="false" ht="13.5" hidden="false" customHeight="true" outlineLevel="0" collapsed="false">
      <c r="A121" s="8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</row>
    <row r="122" customFormat="false" ht="13.5" hidden="false" customHeight="true" outlineLevel="0" collapsed="false">
      <c r="A122" s="8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</row>
    <row r="123" customFormat="false" ht="13.5" hidden="false" customHeight="true" outlineLevel="0" collapsed="false">
      <c r="A123" s="8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</row>
    <row r="124" customFormat="false" ht="13.5" hidden="false" customHeight="true" outlineLevel="0" collapsed="false">
      <c r="A124" s="8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</row>
    <row r="125" customFormat="false" ht="13.5" hidden="false" customHeight="true" outlineLevel="0" collapsed="false">
      <c r="A125" s="8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</row>
    <row r="126" customFormat="false" ht="13.5" hidden="false" customHeight="true" outlineLevel="0" collapsed="false">
      <c r="A126" s="8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</row>
    <row r="127" customFormat="false" ht="13.5" hidden="false" customHeight="true" outlineLevel="0" collapsed="false">
      <c r="A127" s="8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</row>
    <row r="128" customFormat="false" ht="13.5" hidden="false" customHeight="true" outlineLevel="0" collapsed="false">
      <c r="A128" s="8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</row>
    <row r="129" customFormat="false" ht="13.5" hidden="false" customHeight="true" outlineLevel="0" collapsed="false">
      <c r="A129" s="8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</row>
    <row r="130" customFormat="false" ht="13.5" hidden="false" customHeight="true" outlineLevel="0" collapsed="false">
      <c r="A130" s="8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</row>
    <row r="131" customFormat="false" ht="13.5" hidden="false" customHeight="true" outlineLevel="0" collapsed="false">
      <c r="A131" s="8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</row>
    <row r="132" customFormat="false" ht="13.5" hidden="false" customHeight="true" outlineLevel="0" collapsed="false">
      <c r="A132" s="8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</row>
    <row r="133" customFormat="false" ht="13.5" hidden="false" customHeight="true" outlineLevel="0" collapsed="false">
      <c r="A133" s="8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</row>
    <row r="134" customFormat="false" ht="13.5" hidden="false" customHeight="true" outlineLevel="0" collapsed="false">
      <c r="A134" s="8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</row>
    <row r="135" customFormat="false" ht="13.5" hidden="false" customHeight="true" outlineLevel="0" collapsed="false">
      <c r="A135" s="8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</row>
    <row r="136" customFormat="false" ht="13.5" hidden="false" customHeight="true" outlineLevel="0" collapsed="false">
      <c r="A136" s="8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</row>
    <row r="137" customFormat="false" ht="13.5" hidden="false" customHeight="true" outlineLevel="0" collapsed="false">
      <c r="A137" s="8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</row>
    <row r="138" customFormat="false" ht="13.5" hidden="false" customHeight="true" outlineLevel="0" collapsed="false">
      <c r="A138" s="8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</row>
    <row r="139" customFormat="false" ht="13.5" hidden="false" customHeight="true" outlineLevel="0" collapsed="false">
      <c r="A139" s="8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</row>
    <row r="140" customFormat="false" ht="13.5" hidden="false" customHeight="true" outlineLevel="0" collapsed="false">
      <c r="A140" s="8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</row>
    <row r="141" customFormat="false" ht="13.5" hidden="false" customHeight="true" outlineLevel="0" collapsed="false">
      <c r="A141" s="8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</row>
    <row r="142" customFormat="false" ht="13.5" hidden="false" customHeight="true" outlineLevel="0" collapsed="false">
      <c r="A142" s="8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</row>
    <row r="143" customFormat="false" ht="13.5" hidden="false" customHeight="true" outlineLevel="0" collapsed="false">
      <c r="A143" s="8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</row>
    <row r="144" customFormat="false" ht="13.5" hidden="false" customHeight="true" outlineLevel="0" collapsed="false">
      <c r="A144" s="8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</row>
    <row r="145" customFormat="false" ht="13.5" hidden="false" customHeight="true" outlineLevel="0" collapsed="false">
      <c r="A145" s="8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</row>
    <row r="146" customFormat="false" ht="13.5" hidden="false" customHeight="true" outlineLevel="0" collapsed="false">
      <c r="A146" s="8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</row>
    <row r="147" customFormat="false" ht="13.5" hidden="false" customHeight="true" outlineLevel="0" collapsed="false">
      <c r="A147" s="8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</row>
    <row r="148" customFormat="false" ht="13.5" hidden="false" customHeight="true" outlineLevel="0" collapsed="false">
      <c r="A148" s="8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</row>
    <row r="149" customFormat="false" ht="13.5" hidden="false" customHeight="true" outlineLevel="0" collapsed="false">
      <c r="A149" s="8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</row>
    <row r="150" customFormat="false" ht="13.5" hidden="false" customHeight="true" outlineLevel="0" collapsed="false">
      <c r="A150" s="8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</row>
    <row r="151" customFormat="false" ht="13.5" hidden="false" customHeight="true" outlineLevel="0" collapsed="false">
      <c r="A151" s="8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</row>
    <row r="152" customFormat="false" ht="13.5" hidden="false" customHeight="true" outlineLevel="0" collapsed="false">
      <c r="A152" s="8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</row>
    <row r="153" customFormat="false" ht="13.5" hidden="false" customHeight="true" outlineLevel="0" collapsed="false">
      <c r="A153" s="8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</row>
    <row r="154" customFormat="false" ht="13.5" hidden="false" customHeight="true" outlineLevel="0" collapsed="false">
      <c r="A154" s="8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</row>
    <row r="155" customFormat="false" ht="13.5" hidden="false" customHeight="true" outlineLevel="0" collapsed="false">
      <c r="A155" s="8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</row>
    <row r="156" customFormat="false" ht="13.5" hidden="false" customHeight="true" outlineLevel="0" collapsed="false">
      <c r="A156" s="8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</row>
    <row r="157" customFormat="false" ht="13.5" hidden="false" customHeight="true" outlineLevel="0" collapsed="false">
      <c r="A157" s="8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</row>
    <row r="158" customFormat="false" ht="13.5" hidden="false" customHeight="true" outlineLevel="0" collapsed="false">
      <c r="A158" s="8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</row>
    <row r="159" customFormat="false" ht="13.5" hidden="false" customHeight="true" outlineLevel="0" collapsed="false">
      <c r="A159" s="8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</row>
    <row r="160" customFormat="false" ht="13.5" hidden="false" customHeight="true" outlineLevel="0" collapsed="false">
      <c r="A160" s="8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</row>
    <row r="161" customFormat="false" ht="13.5" hidden="false" customHeight="true" outlineLevel="0" collapsed="false">
      <c r="A161" s="8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</row>
    <row r="162" customFormat="false" ht="13.5" hidden="false" customHeight="true" outlineLevel="0" collapsed="false">
      <c r="A162" s="8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</row>
    <row r="163" customFormat="false" ht="13.5" hidden="false" customHeight="true" outlineLevel="0" collapsed="false">
      <c r="A163" s="8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</row>
    <row r="164" customFormat="false" ht="13.5" hidden="false" customHeight="true" outlineLevel="0" collapsed="false">
      <c r="A164" s="8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</row>
    <row r="165" customFormat="false" ht="13.5" hidden="false" customHeight="true" outlineLevel="0" collapsed="false">
      <c r="A165" s="8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</row>
    <row r="166" customFormat="false" ht="13.5" hidden="false" customHeight="true" outlineLevel="0" collapsed="false">
      <c r="A166" s="8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</row>
    <row r="167" customFormat="false" ht="13.5" hidden="false" customHeight="true" outlineLevel="0" collapsed="false">
      <c r="A167" s="8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</row>
    <row r="168" customFormat="false" ht="13.5" hidden="false" customHeight="true" outlineLevel="0" collapsed="false">
      <c r="A168" s="8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</row>
    <row r="169" customFormat="false" ht="13.5" hidden="false" customHeight="true" outlineLevel="0" collapsed="false">
      <c r="A169" s="8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</row>
    <row r="170" customFormat="false" ht="13.5" hidden="false" customHeight="true" outlineLevel="0" collapsed="false">
      <c r="A170" s="8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</row>
    <row r="171" customFormat="false" ht="13.5" hidden="false" customHeight="true" outlineLevel="0" collapsed="false">
      <c r="A171" s="8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</row>
    <row r="172" customFormat="false" ht="13.5" hidden="false" customHeight="true" outlineLevel="0" collapsed="false">
      <c r="A172" s="8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</row>
    <row r="173" customFormat="false" ht="13.5" hidden="false" customHeight="true" outlineLevel="0" collapsed="false">
      <c r="A173" s="8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</row>
    <row r="174" customFormat="false" ht="13.5" hidden="false" customHeight="true" outlineLevel="0" collapsed="false">
      <c r="A174" s="8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</row>
    <row r="175" customFormat="false" ht="13.5" hidden="false" customHeight="true" outlineLevel="0" collapsed="false">
      <c r="A175" s="8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</row>
    <row r="176" customFormat="false" ht="13.5" hidden="false" customHeight="true" outlineLevel="0" collapsed="false">
      <c r="A176" s="8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</row>
    <row r="177" customFormat="false" ht="13.5" hidden="false" customHeight="true" outlineLevel="0" collapsed="false">
      <c r="A177" s="8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</row>
    <row r="178" customFormat="false" ht="13.5" hidden="false" customHeight="true" outlineLevel="0" collapsed="false">
      <c r="A178" s="8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</row>
    <row r="179" customFormat="false" ht="13.5" hidden="false" customHeight="true" outlineLevel="0" collapsed="false">
      <c r="A179" s="8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</row>
    <row r="180" customFormat="false" ht="13.5" hidden="false" customHeight="true" outlineLevel="0" collapsed="false">
      <c r="A180" s="8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</row>
    <row r="181" customFormat="false" ht="13.5" hidden="false" customHeight="true" outlineLevel="0" collapsed="false">
      <c r="A181" s="8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</row>
    <row r="182" customFormat="false" ht="13.5" hidden="false" customHeight="true" outlineLevel="0" collapsed="false">
      <c r="A182" s="8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</row>
    <row r="183" customFormat="false" ht="13.5" hidden="false" customHeight="true" outlineLevel="0" collapsed="false">
      <c r="A183" s="8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</row>
    <row r="184" customFormat="false" ht="13.5" hidden="false" customHeight="true" outlineLevel="0" collapsed="false">
      <c r="A184" s="8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</row>
    <row r="185" customFormat="false" ht="13.5" hidden="false" customHeight="true" outlineLevel="0" collapsed="false">
      <c r="A185" s="8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</row>
    <row r="186" customFormat="false" ht="13.5" hidden="false" customHeight="true" outlineLevel="0" collapsed="false">
      <c r="A186" s="8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</row>
    <row r="187" customFormat="false" ht="13.5" hidden="false" customHeight="true" outlineLevel="0" collapsed="false">
      <c r="A187" s="8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</row>
    <row r="188" customFormat="false" ht="13.5" hidden="false" customHeight="true" outlineLevel="0" collapsed="false">
      <c r="A188" s="8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</row>
    <row r="189" customFormat="false" ht="13.5" hidden="false" customHeight="true" outlineLevel="0" collapsed="false">
      <c r="A189" s="8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</row>
    <row r="190" customFormat="false" ht="13.5" hidden="false" customHeight="true" outlineLevel="0" collapsed="false">
      <c r="A190" s="8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</row>
    <row r="191" customFormat="false" ht="13.5" hidden="false" customHeight="true" outlineLevel="0" collapsed="false">
      <c r="A191" s="8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</row>
    <row r="192" customFormat="false" ht="13.5" hidden="false" customHeight="true" outlineLevel="0" collapsed="false">
      <c r="A192" s="8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</row>
    <row r="193" customFormat="false" ht="13.5" hidden="false" customHeight="true" outlineLevel="0" collapsed="false">
      <c r="A193" s="8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</row>
    <row r="194" customFormat="false" ht="13.5" hidden="false" customHeight="true" outlineLevel="0" collapsed="false">
      <c r="A194" s="8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</row>
    <row r="195" customFormat="false" ht="13.5" hidden="false" customHeight="true" outlineLevel="0" collapsed="false">
      <c r="A195" s="8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</row>
    <row r="196" customFormat="false" ht="13.5" hidden="false" customHeight="true" outlineLevel="0" collapsed="false">
      <c r="A196" s="8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</row>
    <row r="197" customFormat="false" ht="13.5" hidden="false" customHeight="true" outlineLevel="0" collapsed="false">
      <c r="A197" s="8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</row>
    <row r="198" customFormat="false" ht="13.5" hidden="false" customHeight="true" outlineLevel="0" collapsed="false">
      <c r="A198" s="8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</row>
    <row r="199" customFormat="false" ht="13.5" hidden="false" customHeight="true" outlineLevel="0" collapsed="false">
      <c r="A199" s="8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</row>
    <row r="200" customFormat="false" ht="13.5" hidden="false" customHeight="true" outlineLevel="0" collapsed="false">
      <c r="A200" s="8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</row>
    <row r="201" customFormat="false" ht="13.5" hidden="false" customHeight="true" outlineLevel="0" collapsed="false">
      <c r="A201" s="8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</row>
    <row r="202" customFormat="false" ht="13.5" hidden="false" customHeight="true" outlineLevel="0" collapsed="false">
      <c r="A202" s="8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</row>
    <row r="203" customFormat="false" ht="13.5" hidden="false" customHeight="true" outlineLevel="0" collapsed="false">
      <c r="A203" s="8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</row>
    <row r="204" customFormat="false" ht="13.5" hidden="false" customHeight="true" outlineLevel="0" collapsed="false">
      <c r="A204" s="8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</row>
    <row r="205" customFormat="false" ht="13.5" hidden="false" customHeight="true" outlineLevel="0" collapsed="false">
      <c r="A205" s="8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</row>
    <row r="206" customFormat="false" ht="13.5" hidden="false" customHeight="true" outlineLevel="0" collapsed="false">
      <c r="A206" s="8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</row>
    <row r="207" customFormat="false" ht="13.5" hidden="false" customHeight="true" outlineLevel="0" collapsed="false">
      <c r="A207" s="8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</row>
    <row r="208" customFormat="false" ht="13.5" hidden="false" customHeight="true" outlineLevel="0" collapsed="false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</row>
    <row r="209" customFormat="false" ht="13.5" hidden="false" customHeight="true" outlineLevel="0" collapsed="false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</row>
    <row r="210" customFormat="false" ht="13.5" hidden="false" customHeight="true" outlineLevel="0" collapsed="false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</row>
    <row r="211" customFormat="false" ht="13.5" hidden="false" customHeight="true" outlineLevel="0" collapsed="false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</row>
    <row r="212" customFormat="false" ht="13.5" hidden="false" customHeight="true" outlineLevel="0" collapsed="false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</row>
    <row r="213" customFormat="false" ht="13.5" hidden="false" customHeight="true" outlineLevel="0" collapsed="false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</row>
    <row r="214" customFormat="false" ht="13.5" hidden="false" customHeight="true" outlineLevel="0" collapsed="false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</row>
    <row r="215" customFormat="false" ht="13.5" hidden="false" customHeight="true" outlineLevel="0" collapsed="false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</row>
    <row r="216" customFormat="false" ht="13.5" hidden="false" customHeight="true" outlineLevel="0" collapsed="false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</row>
    <row r="217" customFormat="false" ht="13.5" hidden="false" customHeight="true" outlineLevel="0" collapsed="false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</row>
    <row r="218" customFormat="false" ht="13.5" hidden="false" customHeight="true" outlineLevel="0" collapsed="false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</row>
    <row r="219" customFormat="false" ht="13.5" hidden="false" customHeight="true" outlineLevel="0" collapsed="false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</row>
    <row r="220" customFormat="false" ht="13.5" hidden="false" customHeight="true" outlineLevel="0" collapsed="false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</row>
    <row r="221" customFormat="false" ht="13.5" hidden="false" customHeight="true" outlineLevel="0" collapsed="false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</row>
    <row r="222" customFormat="false" ht="15.75" hidden="false" customHeight="true" outlineLevel="0" collapsed="false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</row>
    <row r="223" customFormat="false" ht="15.75" hidden="false" customHeight="true" outlineLevel="0" collapsed="false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</row>
    <row r="224" customFormat="false" ht="15.75" hidden="false" customHeight="true" outlineLevel="0" collapsed="false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</row>
    <row r="225" customFormat="false" ht="15.75" hidden="false" customHeight="tru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</row>
    <row r="226" customFormat="false" ht="15.75" hidden="false" customHeight="tru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</row>
    <row r="227" customFormat="false" ht="15.75" hidden="false" customHeight="tru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</row>
    <row r="228" customFormat="false" ht="15.75" hidden="false" customHeight="tru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</row>
    <row r="229" customFormat="false" ht="15.75" hidden="false" customHeight="tru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</row>
    <row r="230" customFormat="false" ht="15.75" hidden="false" customHeight="tru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</row>
    <row r="231" customFormat="false" ht="15.75" hidden="false" customHeight="true" outlineLevel="0" collapsed="false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</row>
    <row r="232" customFormat="false" ht="15.75" hidden="false" customHeight="true" outlineLevel="0" collapsed="false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</row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B3:C3"/>
    <mergeCell ref="E6:G6"/>
    <mergeCell ref="G26:I26"/>
    <mergeCell ref="G27:I27"/>
    <mergeCell ref="G28:I28"/>
    <mergeCell ref="G29:I29"/>
    <mergeCell ref="G30:I30"/>
    <mergeCell ref="G31:I31"/>
  </mergeCells>
  <hyperlinks>
    <hyperlink ref="B3" r:id="rId1" display="pauant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AQ9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F1" activeCellId="0" sqref="F1"/>
    </sheetView>
  </sheetViews>
  <sheetFormatPr defaultColWidth="14.640625"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1.33"/>
    <col collapsed="false" customWidth="true" hidden="false" outlineLevel="0" max="3" min="3" style="0" width="32.44"/>
    <col collapsed="false" customWidth="true" hidden="false" outlineLevel="0" max="36" min="4" style="0" width="11.33"/>
  </cols>
  <sheetData>
    <row r="1" customFormat="false" ht="22.5" hidden="false" customHeight="true" outlineLevel="0" collapsed="false">
      <c r="A1" s="97"/>
      <c r="B1" s="98"/>
      <c r="C1" s="98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</row>
    <row r="2" customFormat="false" ht="33.6" hidden="false" customHeight="false" outlineLevel="0" collapsed="false">
      <c r="A2" s="97"/>
      <c r="B2" s="98"/>
      <c r="C2" s="98"/>
      <c r="D2" s="101" t="s">
        <v>164</v>
      </c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</row>
    <row r="3" customFormat="false" ht="18.75" hidden="false" customHeight="true" outlineLevel="0" collapsed="false">
      <c r="A3" s="104"/>
      <c r="B3" s="105" t="s">
        <v>109</v>
      </c>
      <c r="C3" s="105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</row>
    <row r="4" customFormat="false" ht="4.5" hidden="false" customHeight="true" outlineLevel="0" collapsed="false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50"/>
      <c r="AC4" s="50"/>
      <c r="AD4" s="50"/>
      <c r="AE4" s="50"/>
      <c r="AF4" s="50"/>
      <c r="AG4" s="50"/>
      <c r="AH4" s="50"/>
      <c r="AI4" s="50"/>
      <c r="AJ4" s="50"/>
    </row>
    <row r="5" customFormat="false" ht="18" hidden="false" customHeight="true" outlineLevel="0" collapsed="false">
      <c r="A5" s="8"/>
      <c r="B5" s="19"/>
      <c r="C5" s="107"/>
      <c r="D5" s="107"/>
      <c r="E5" s="107"/>
      <c r="F5" s="153"/>
      <c r="G5" s="107"/>
      <c r="H5" s="19"/>
      <c r="I5" s="19"/>
      <c r="J5" s="19"/>
      <c r="K5" s="19"/>
      <c r="L5" s="19"/>
      <c r="M5" s="19"/>
      <c r="N5" s="19"/>
      <c r="O5" s="19"/>
      <c r="P5" s="19"/>
      <c r="Q5" s="19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customFormat="false" ht="21" hidden="false" customHeight="false" outlineLevel="0" collapsed="false">
      <c r="A6" s="184" t="s">
        <v>165</v>
      </c>
      <c r="B6" s="185" t="s">
        <v>116</v>
      </c>
      <c r="C6" s="107"/>
      <c r="D6" s="121" t="s">
        <v>166</v>
      </c>
      <c r="E6" s="121" t="s">
        <v>167</v>
      </c>
      <c r="F6" s="121" t="s">
        <v>168</v>
      </c>
      <c r="G6" s="121" t="s">
        <v>169</v>
      </c>
      <c r="H6" s="121" t="s">
        <v>170</v>
      </c>
      <c r="I6" s="121" t="s">
        <v>171</v>
      </c>
      <c r="J6" s="121" t="s">
        <v>172</v>
      </c>
      <c r="K6" s="121" t="s">
        <v>173</v>
      </c>
      <c r="L6" s="121" t="s">
        <v>174</v>
      </c>
      <c r="M6" s="121" t="s">
        <v>175</v>
      </c>
      <c r="N6" s="121" t="s">
        <v>176</v>
      </c>
      <c r="O6" s="121" t="s">
        <v>177</v>
      </c>
      <c r="P6" s="121" t="s">
        <v>178</v>
      </c>
      <c r="Q6" s="121" t="s">
        <v>179</v>
      </c>
      <c r="R6" s="121" t="s">
        <v>180</v>
      </c>
      <c r="S6" s="121" t="s">
        <v>181</v>
      </c>
      <c r="T6" s="121" t="s">
        <v>182</v>
      </c>
      <c r="U6" s="121" t="s">
        <v>183</v>
      </c>
      <c r="V6" s="121" t="s">
        <v>184</v>
      </c>
      <c r="W6" s="121" t="s">
        <v>185</v>
      </c>
      <c r="X6" s="121" t="s">
        <v>186</v>
      </c>
      <c r="Y6" s="121" t="s">
        <v>187</v>
      </c>
      <c r="Z6" s="121" t="s">
        <v>188</v>
      </c>
      <c r="AA6" s="121" t="s">
        <v>189</v>
      </c>
      <c r="AB6" s="121" t="s">
        <v>190</v>
      </c>
      <c r="AC6" s="121" t="s">
        <v>191</v>
      </c>
      <c r="AD6" s="121" t="s">
        <v>192</v>
      </c>
      <c r="AE6" s="121" t="s">
        <v>193</v>
      </c>
      <c r="AF6" s="121" t="s">
        <v>194</v>
      </c>
      <c r="AG6" s="121" t="s">
        <v>195</v>
      </c>
      <c r="AH6" s="121" t="s">
        <v>196</v>
      </c>
      <c r="AI6" s="121" t="s">
        <v>197</v>
      </c>
      <c r="AJ6" s="121" t="s">
        <v>198</v>
      </c>
      <c r="AK6" s="121" t="s">
        <v>199</v>
      </c>
      <c r="AL6" s="121" t="s">
        <v>200</v>
      </c>
      <c r="AM6" s="121" t="s">
        <v>201</v>
      </c>
      <c r="AN6" s="121" t="s">
        <v>202</v>
      </c>
      <c r="AO6" s="121" t="s">
        <v>203</v>
      </c>
      <c r="AP6" s="121" t="s">
        <v>204</v>
      </c>
      <c r="AQ6" s="121" t="s">
        <v>205</v>
      </c>
    </row>
    <row r="7" customFormat="false" ht="18" hidden="true" customHeight="true" outlineLevel="0" collapsed="false">
      <c r="A7" s="8"/>
      <c r="B7" s="186"/>
      <c r="C7" s="107"/>
      <c r="D7" s="187" t="n">
        <v>1</v>
      </c>
      <c r="E7" s="187" t="n">
        <v>2</v>
      </c>
      <c r="F7" s="187" t="n">
        <v>3</v>
      </c>
      <c r="G7" s="187" t="n">
        <v>4</v>
      </c>
      <c r="H7" s="187" t="n">
        <v>5</v>
      </c>
      <c r="I7" s="187" t="n">
        <v>6</v>
      </c>
      <c r="J7" s="187" t="n">
        <v>7</v>
      </c>
      <c r="K7" s="187" t="n">
        <v>8</v>
      </c>
      <c r="L7" s="187" t="n">
        <v>9</v>
      </c>
      <c r="M7" s="187" t="n">
        <v>10</v>
      </c>
      <c r="N7" s="187" t="n">
        <v>11</v>
      </c>
      <c r="O7" s="187" t="n">
        <v>12</v>
      </c>
      <c r="P7" s="187" t="n">
        <v>13</v>
      </c>
      <c r="Q7" s="187" t="n">
        <v>14</v>
      </c>
      <c r="R7" s="187" t="n">
        <v>15</v>
      </c>
      <c r="S7" s="187" t="n">
        <v>16</v>
      </c>
      <c r="T7" s="187" t="n">
        <v>17</v>
      </c>
      <c r="U7" s="187" t="n">
        <v>18</v>
      </c>
      <c r="V7" s="187" t="n">
        <v>19</v>
      </c>
      <c r="W7" s="187" t="n">
        <v>20</v>
      </c>
      <c r="X7" s="187" t="n">
        <v>21</v>
      </c>
      <c r="Y7" s="187" t="n">
        <v>22</v>
      </c>
      <c r="Z7" s="187" t="n">
        <v>23</v>
      </c>
      <c r="AA7" s="187" t="n">
        <v>24</v>
      </c>
      <c r="AB7" s="187" t="n">
        <v>25</v>
      </c>
      <c r="AC7" s="187" t="n">
        <v>26</v>
      </c>
      <c r="AD7" s="187" t="n">
        <v>27</v>
      </c>
      <c r="AE7" s="187" t="n">
        <v>28</v>
      </c>
      <c r="AF7" s="187" t="n">
        <v>29</v>
      </c>
      <c r="AG7" s="187" t="n">
        <v>30</v>
      </c>
      <c r="AH7" s="187" t="n">
        <v>31</v>
      </c>
      <c r="AI7" s="187" t="n">
        <v>32</v>
      </c>
      <c r="AJ7" s="187" t="n">
        <v>33</v>
      </c>
      <c r="AK7" s="187" t="n">
        <v>34</v>
      </c>
      <c r="AL7" s="187" t="n">
        <v>35</v>
      </c>
      <c r="AM7" s="187" t="n">
        <v>36</v>
      </c>
      <c r="AN7" s="187" t="n">
        <v>37</v>
      </c>
      <c r="AO7" s="187" t="n">
        <v>38</v>
      </c>
      <c r="AP7" s="187" t="n">
        <v>39</v>
      </c>
      <c r="AQ7" s="187" t="n">
        <v>40</v>
      </c>
    </row>
    <row r="8" customFormat="false" ht="18" hidden="false" customHeight="true" outlineLevel="0" collapsed="false">
      <c r="A8" s="8"/>
      <c r="B8" s="188" t="s">
        <v>206</v>
      </c>
      <c r="C8" s="189" t="s">
        <v>207</v>
      </c>
      <c r="D8" s="190" t="n">
        <f aca="false">IF(B6=CRA!E14,CRA!E16,IF(B6=CRA!F14,CRA!F16,CRA!G16))</f>
        <v>0</v>
      </c>
      <c r="E8" s="190" t="n">
        <f aca="false">D8*(1+E9)</f>
        <v>0</v>
      </c>
      <c r="F8" s="190" t="n">
        <f aca="false">E8*(1+F9)</f>
        <v>0</v>
      </c>
      <c r="G8" s="190" t="n">
        <f aca="false">F8*(1+G9)</f>
        <v>0</v>
      </c>
      <c r="H8" s="190" t="n">
        <f aca="false">G8*(1+H9)</f>
        <v>0</v>
      </c>
      <c r="I8" s="190" t="n">
        <f aca="false">H8*(1+I9)</f>
        <v>0</v>
      </c>
      <c r="J8" s="190" t="n">
        <f aca="false">I8*(1+J9)</f>
        <v>0</v>
      </c>
      <c r="K8" s="190" t="n">
        <f aca="false">J8*(1+K9)</f>
        <v>0</v>
      </c>
      <c r="L8" s="190" t="n">
        <f aca="false">K8*(1+L9)</f>
        <v>0</v>
      </c>
      <c r="M8" s="190" t="n">
        <f aca="false">L8*(1+M9)</f>
        <v>0</v>
      </c>
      <c r="N8" s="190" t="n">
        <f aca="false">M8*(1+N9)</f>
        <v>0</v>
      </c>
      <c r="O8" s="190" t="n">
        <f aca="false">N8*(1+O9)</f>
        <v>0</v>
      </c>
      <c r="P8" s="190" t="n">
        <f aca="false">O8*(1+P9)</f>
        <v>0</v>
      </c>
      <c r="Q8" s="190" t="n">
        <f aca="false">P8*(1+Q9)</f>
        <v>0</v>
      </c>
      <c r="R8" s="190" t="n">
        <f aca="false">Q8*(1+R9)</f>
        <v>0</v>
      </c>
      <c r="S8" s="190" t="n">
        <f aca="false">R8*(1+S9)</f>
        <v>0</v>
      </c>
      <c r="T8" s="190" t="n">
        <f aca="false">S8*(1+T9)</f>
        <v>0</v>
      </c>
      <c r="U8" s="190" t="n">
        <f aca="false">T8*(1+U9)</f>
        <v>0</v>
      </c>
      <c r="V8" s="190" t="n">
        <f aca="false">U8*(1+V9)</f>
        <v>0</v>
      </c>
      <c r="W8" s="190" t="n">
        <f aca="false">V8*(1+W9)</f>
        <v>0</v>
      </c>
      <c r="X8" s="190" t="n">
        <f aca="false">W8*(1+X9)</f>
        <v>0</v>
      </c>
      <c r="Y8" s="190" t="n">
        <f aca="false">X8*(1+Y9)</f>
        <v>0</v>
      </c>
      <c r="Z8" s="190" t="n">
        <f aca="false">Y8*(1+Z9)</f>
        <v>0</v>
      </c>
      <c r="AA8" s="190" t="n">
        <f aca="false">Z8*(1+AA9)</f>
        <v>0</v>
      </c>
      <c r="AB8" s="190" t="n">
        <f aca="false">AA8*(1+AB9)</f>
        <v>0</v>
      </c>
      <c r="AC8" s="190" t="n">
        <f aca="false">AB8*(1+AC9)</f>
        <v>0</v>
      </c>
      <c r="AD8" s="190" t="n">
        <f aca="false">AC8*(1+AD9)</f>
        <v>0</v>
      </c>
      <c r="AE8" s="190" t="n">
        <f aca="false">AD8*(1+AE9)</f>
        <v>0</v>
      </c>
      <c r="AF8" s="190" t="n">
        <f aca="false">AE8*(1+AF9)</f>
        <v>0</v>
      </c>
      <c r="AG8" s="190" t="n">
        <f aca="false">AF8*(1+AG9)</f>
        <v>0</v>
      </c>
      <c r="AH8" s="190" t="n">
        <f aca="false">AG8*(1+AH9)</f>
        <v>0</v>
      </c>
      <c r="AI8" s="190" t="n">
        <f aca="false">AH8*(1+AI9)</f>
        <v>0</v>
      </c>
      <c r="AJ8" s="190" t="n">
        <f aca="false">AI8*(1+AJ9)</f>
        <v>0</v>
      </c>
      <c r="AK8" s="190" t="n">
        <f aca="false">AJ8*(1+AK9)</f>
        <v>0</v>
      </c>
      <c r="AL8" s="190" t="n">
        <f aca="false">AK8*(1+AL9)</f>
        <v>0</v>
      </c>
      <c r="AM8" s="190" t="n">
        <f aca="false">AL8*(1+AM9)</f>
        <v>0</v>
      </c>
      <c r="AN8" s="190" t="n">
        <f aca="false">AM8*(1+AN9)</f>
        <v>0</v>
      </c>
      <c r="AO8" s="190" t="n">
        <f aca="false">AN8*(1+AO9)</f>
        <v>0</v>
      </c>
      <c r="AP8" s="190" t="n">
        <f aca="false">AO8*(1+AP9)</f>
        <v>0</v>
      </c>
      <c r="AQ8" s="191" t="n">
        <f aca="false">AP8*(1+AQ9)</f>
        <v>0</v>
      </c>
    </row>
    <row r="9" customFormat="false" ht="18" hidden="false" customHeight="true" outlineLevel="0" collapsed="false">
      <c r="A9" s="8"/>
      <c r="B9" s="188"/>
      <c r="C9" s="107" t="s">
        <v>208</v>
      </c>
      <c r="D9" s="107"/>
      <c r="E9" s="192" t="n">
        <v>0.02</v>
      </c>
      <c r="F9" s="193" t="n">
        <f aca="false">+E9</f>
        <v>0.02</v>
      </c>
      <c r="G9" s="193" t="n">
        <f aca="false">+F9</f>
        <v>0.02</v>
      </c>
      <c r="H9" s="193" t="n">
        <f aca="false">+G9</f>
        <v>0.02</v>
      </c>
      <c r="I9" s="193" t="n">
        <f aca="false">+H9</f>
        <v>0.02</v>
      </c>
      <c r="J9" s="193" t="n">
        <f aca="false">+I9</f>
        <v>0.02</v>
      </c>
      <c r="K9" s="193" t="n">
        <f aca="false">+J9</f>
        <v>0.02</v>
      </c>
      <c r="L9" s="193" t="n">
        <f aca="false">+K9</f>
        <v>0.02</v>
      </c>
      <c r="M9" s="193" t="n">
        <f aca="false">+L9</f>
        <v>0.02</v>
      </c>
      <c r="N9" s="193" t="n">
        <f aca="false">+M9</f>
        <v>0.02</v>
      </c>
      <c r="O9" s="193" t="n">
        <f aca="false">+N9</f>
        <v>0.02</v>
      </c>
      <c r="P9" s="193" t="n">
        <f aca="false">+O9</f>
        <v>0.02</v>
      </c>
      <c r="Q9" s="193" t="n">
        <f aca="false">+P9</f>
        <v>0.02</v>
      </c>
      <c r="R9" s="193" t="n">
        <f aca="false">+Q9</f>
        <v>0.02</v>
      </c>
      <c r="S9" s="193" t="n">
        <f aca="false">+R9</f>
        <v>0.02</v>
      </c>
      <c r="T9" s="193" t="n">
        <f aca="false">+S9</f>
        <v>0.02</v>
      </c>
      <c r="U9" s="193" t="n">
        <f aca="false">+T9</f>
        <v>0.02</v>
      </c>
      <c r="V9" s="193" t="n">
        <f aca="false">+U9</f>
        <v>0.02</v>
      </c>
      <c r="W9" s="193" t="n">
        <f aca="false">+V9</f>
        <v>0.02</v>
      </c>
      <c r="X9" s="193" t="n">
        <f aca="false">+W9</f>
        <v>0.02</v>
      </c>
      <c r="Y9" s="193" t="n">
        <f aca="false">+X9</f>
        <v>0.02</v>
      </c>
      <c r="Z9" s="193" t="n">
        <f aca="false">+Y9</f>
        <v>0.02</v>
      </c>
      <c r="AA9" s="193" t="n">
        <f aca="false">+Z9</f>
        <v>0.02</v>
      </c>
      <c r="AB9" s="193" t="n">
        <f aca="false">+AA9</f>
        <v>0.02</v>
      </c>
      <c r="AC9" s="193" t="n">
        <f aca="false">+AB9</f>
        <v>0.02</v>
      </c>
      <c r="AD9" s="193" t="n">
        <f aca="false">+AC9</f>
        <v>0.02</v>
      </c>
      <c r="AE9" s="193" t="n">
        <f aca="false">+AD9</f>
        <v>0.02</v>
      </c>
      <c r="AF9" s="193" t="n">
        <f aca="false">+AE9</f>
        <v>0.02</v>
      </c>
      <c r="AG9" s="193" t="n">
        <f aca="false">+AF9</f>
        <v>0.02</v>
      </c>
      <c r="AH9" s="193" t="n">
        <f aca="false">+AG9</f>
        <v>0.02</v>
      </c>
      <c r="AI9" s="193" t="n">
        <f aca="false">+AH9</f>
        <v>0.02</v>
      </c>
      <c r="AJ9" s="193" t="n">
        <f aca="false">+AI9</f>
        <v>0.02</v>
      </c>
      <c r="AK9" s="193" t="n">
        <f aca="false">+AJ9</f>
        <v>0.02</v>
      </c>
      <c r="AL9" s="193" t="n">
        <f aca="false">+AK9</f>
        <v>0.02</v>
      </c>
      <c r="AM9" s="193" t="n">
        <f aca="false">+AL9</f>
        <v>0.02</v>
      </c>
      <c r="AN9" s="193" t="n">
        <f aca="false">+AM9</f>
        <v>0.02</v>
      </c>
      <c r="AO9" s="193" t="n">
        <f aca="false">+AN9</f>
        <v>0.02</v>
      </c>
      <c r="AP9" s="193" t="n">
        <f aca="false">+AO9</f>
        <v>0.02</v>
      </c>
      <c r="AQ9" s="193" t="n">
        <f aca="false">+AP9</f>
        <v>0.02</v>
      </c>
    </row>
    <row r="10" customFormat="false" ht="18" hidden="false" customHeight="true" outlineLevel="0" collapsed="false">
      <c r="A10" s="8"/>
      <c r="B10" s="188"/>
      <c r="C10" s="107" t="s">
        <v>209</v>
      </c>
      <c r="D10" s="194" t="n">
        <f aca="false">CRA!E18</f>
        <v>0.98</v>
      </c>
      <c r="E10" s="194" t="n">
        <f aca="false">D10</f>
        <v>0.98</v>
      </c>
      <c r="F10" s="194" t="n">
        <f aca="false">E10</f>
        <v>0.98</v>
      </c>
      <c r="G10" s="194" t="n">
        <f aca="false">F10</f>
        <v>0.98</v>
      </c>
      <c r="H10" s="194" t="n">
        <f aca="false">G10</f>
        <v>0.98</v>
      </c>
      <c r="I10" s="194" t="n">
        <f aca="false">H10</f>
        <v>0.98</v>
      </c>
      <c r="J10" s="194" t="n">
        <f aca="false">I10</f>
        <v>0.98</v>
      </c>
      <c r="K10" s="194" t="n">
        <f aca="false">J10</f>
        <v>0.98</v>
      </c>
      <c r="L10" s="194" t="n">
        <f aca="false">K10</f>
        <v>0.98</v>
      </c>
      <c r="M10" s="194" t="n">
        <f aca="false">L10</f>
        <v>0.98</v>
      </c>
      <c r="N10" s="194" t="n">
        <f aca="false">M10</f>
        <v>0.98</v>
      </c>
      <c r="O10" s="194" t="n">
        <f aca="false">N10</f>
        <v>0.98</v>
      </c>
      <c r="P10" s="194" t="n">
        <f aca="false">O10</f>
        <v>0.98</v>
      </c>
      <c r="Q10" s="194" t="n">
        <f aca="false">P10</f>
        <v>0.98</v>
      </c>
      <c r="R10" s="194" t="n">
        <f aca="false">Q10</f>
        <v>0.98</v>
      </c>
      <c r="S10" s="194" t="n">
        <f aca="false">R10</f>
        <v>0.98</v>
      </c>
      <c r="T10" s="194" t="n">
        <f aca="false">S10</f>
        <v>0.98</v>
      </c>
      <c r="U10" s="194" t="n">
        <f aca="false">T10</f>
        <v>0.98</v>
      </c>
      <c r="V10" s="194" t="n">
        <f aca="false">U10</f>
        <v>0.98</v>
      </c>
      <c r="W10" s="194" t="n">
        <f aca="false">V10</f>
        <v>0.98</v>
      </c>
      <c r="X10" s="194" t="n">
        <f aca="false">W10</f>
        <v>0.98</v>
      </c>
      <c r="Y10" s="194" t="n">
        <f aca="false">X10</f>
        <v>0.98</v>
      </c>
      <c r="Z10" s="194" t="n">
        <f aca="false">Y10</f>
        <v>0.98</v>
      </c>
      <c r="AA10" s="194" t="n">
        <f aca="false">Z10</f>
        <v>0.98</v>
      </c>
      <c r="AB10" s="194" t="n">
        <f aca="false">AA10</f>
        <v>0.98</v>
      </c>
      <c r="AC10" s="194" t="n">
        <f aca="false">AB10</f>
        <v>0.98</v>
      </c>
      <c r="AD10" s="194" t="n">
        <f aca="false">AC10</f>
        <v>0.98</v>
      </c>
      <c r="AE10" s="194" t="n">
        <f aca="false">AD10</f>
        <v>0.98</v>
      </c>
      <c r="AF10" s="194" t="n">
        <f aca="false">AE10</f>
        <v>0.98</v>
      </c>
      <c r="AG10" s="194" t="n">
        <f aca="false">AF10</f>
        <v>0.98</v>
      </c>
      <c r="AH10" s="194" t="n">
        <f aca="false">AG10</f>
        <v>0.98</v>
      </c>
      <c r="AI10" s="194" t="n">
        <f aca="false">AH10</f>
        <v>0.98</v>
      </c>
      <c r="AJ10" s="194" t="n">
        <f aca="false">AI10</f>
        <v>0.98</v>
      </c>
      <c r="AK10" s="194" t="n">
        <f aca="false">AJ10</f>
        <v>0.98</v>
      </c>
      <c r="AL10" s="194" t="n">
        <f aca="false">AK10</f>
        <v>0.98</v>
      </c>
      <c r="AM10" s="194" t="n">
        <f aca="false">AL10</f>
        <v>0.98</v>
      </c>
      <c r="AN10" s="194" t="n">
        <f aca="false">AM10</f>
        <v>0.98</v>
      </c>
      <c r="AO10" s="194" t="n">
        <f aca="false">AN10</f>
        <v>0.98</v>
      </c>
      <c r="AP10" s="194" t="n">
        <f aca="false">AO10</f>
        <v>0.98</v>
      </c>
      <c r="AQ10" s="195" t="n">
        <f aca="false">AP10</f>
        <v>0.98</v>
      </c>
    </row>
    <row r="11" customFormat="false" ht="18" hidden="false" customHeight="true" outlineLevel="0" collapsed="false">
      <c r="A11" s="8"/>
      <c r="B11" s="188"/>
      <c r="C11" s="107" t="s">
        <v>210</v>
      </c>
      <c r="D11" s="196" t="n">
        <f aca="false">D10*D8*12</f>
        <v>0</v>
      </c>
      <c r="E11" s="196" t="n">
        <f aca="false">E10*E8*12</f>
        <v>0</v>
      </c>
      <c r="F11" s="196" t="n">
        <f aca="false">F10*F8*12</f>
        <v>0</v>
      </c>
      <c r="G11" s="196" t="n">
        <f aca="false">G10*G8*12</f>
        <v>0</v>
      </c>
      <c r="H11" s="196" t="n">
        <f aca="false">H10*H8*12</f>
        <v>0</v>
      </c>
      <c r="I11" s="196" t="n">
        <f aca="false">I10*I8*12</f>
        <v>0</v>
      </c>
      <c r="J11" s="196" t="n">
        <f aca="false">J10*J8*12</f>
        <v>0</v>
      </c>
      <c r="K11" s="196" t="n">
        <f aca="false">K10*K8*12</f>
        <v>0</v>
      </c>
      <c r="L11" s="196" t="n">
        <f aca="false">L10*L8*12</f>
        <v>0</v>
      </c>
      <c r="M11" s="196" t="n">
        <f aca="false">M10*M8*12</f>
        <v>0</v>
      </c>
      <c r="N11" s="196" t="n">
        <f aca="false">N10*N8*12</f>
        <v>0</v>
      </c>
      <c r="O11" s="196" t="n">
        <f aca="false">O10*O8*12</f>
        <v>0</v>
      </c>
      <c r="P11" s="196" t="n">
        <f aca="false">P10*P8*12</f>
        <v>0</v>
      </c>
      <c r="Q11" s="196" t="n">
        <f aca="false">Q10*Q8*12</f>
        <v>0</v>
      </c>
      <c r="R11" s="196" t="n">
        <f aca="false">R10*R8*12</f>
        <v>0</v>
      </c>
      <c r="S11" s="196" t="n">
        <f aca="false">S10*S8*12</f>
        <v>0</v>
      </c>
      <c r="T11" s="196" t="n">
        <f aca="false">T10*T8*12</f>
        <v>0</v>
      </c>
      <c r="U11" s="196" t="n">
        <f aca="false">U10*U8*12</f>
        <v>0</v>
      </c>
      <c r="V11" s="196" t="n">
        <f aca="false">V10*V8*12</f>
        <v>0</v>
      </c>
      <c r="W11" s="196" t="n">
        <f aca="false">W10*W8*12</f>
        <v>0</v>
      </c>
      <c r="X11" s="196" t="n">
        <f aca="false">X10*X8*12</f>
        <v>0</v>
      </c>
      <c r="Y11" s="196" t="n">
        <f aca="false">Y10*Y8*12</f>
        <v>0</v>
      </c>
      <c r="Z11" s="196" t="n">
        <f aca="false">Z10*Z8*12</f>
        <v>0</v>
      </c>
      <c r="AA11" s="196" t="n">
        <f aca="false">AA10*AA8*12</f>
        <v>0</v>
      </c>
      <c r="AB11" s="196" t="n">
        <f aca="false">AB10*AB8*12</f>
        <v>0</v>
      </c>
      <c r="AC11" s="196" t="n">
        <f aca="false">AC10*AC8*12</f>
        <v>0</v>
      </c>
      <c r="AD11" s="196" t="n">
        <f aca="false">AD10*AD8*12</f>
        <v>0</v>
      </c>
      <c r="AE11" s="196" t="n">
        <f aca="false">AE10*AE8*12</f>
        <v>0</v>
      </c>
      <c r="AF11" s="196" t="n">
        <f aca="false">AF10*AF8*12</f>
        <v>0</v>
      </c>
      <c r="AG11" s="196" t="n">
        <f aca="false">AG10*AG8*12</f>
        <v>0</v>
      </c>
      <c r="AH11" s="196" t="n">
        <f aca="false">AH10*AH8*12</f>
        <v>0</v>
      </c>
      <c r="AI11" s="196" t="n">
        <f aca="false">AI10*AI8*12</f>
        <v>0</v>
      </c>
      <c r="AJ11" s="196" t="n">
        <f aca="false">AJ10*AJ8*12</f>
        <v>0</v>
      </c>
      <c r="AK11" s="196" t="n">
        <f aca="false">AK10*AK8*12</f>
        <v>0</v>
      </c>
      <c r="AL11" s="196" t="n">
        <f aca="false">AL10*AL8*12</f>
        <v>0</v>
      </c>
      <c r="AM11" s="196" t="n">
        <f aca="false">AM10*AM8*12</f>
        <v>0</v>
      </c>
      <c r="AN11" s="196" t="n">
        <f aca="false">AN10*AN8*12</f>
        <v>0</v>
      </c>
      <c r="AO11" s="196" t="n">
        <f aca="false">AO10*AO8*12</f>
        <v>0</v>
      </c>
      <c r="AP11" s="196" t="n">
        <f aca="false">AP10*AP8*12</f>
        <v>0</v>
      </c>
      <c r="AQ11" s="197" t="n">
        <f aca="false">AQ10*AQ8*12</f>
        <v>0</v>
      </c>
    </row>
    <row r="12" customFormat="false" ht="18" hidden="false" customHeight="true" outlineLevel="0" collapsed="false">
      <c r="A12" s="8"/>
      <c r="B12" s="198"/>
      <c r="C12" s="107"/>
      <c r="D12" s="107"/>
      <c r="E12" s="107"/>
      <c r="F12" s="107"/>
      <c r="G12" s="10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9"/>
    </row>
    <row r="13" customFormat="false" ht="18" hidden="false" customHeight="true" outlineLevel="0" collapsed="false">
      <c r="A13" s="107"/>
      <c r="B13" s="200" t="s">
        <v>211</v>
      </c>
      <c r="C13" s="107" t="s">
        <v>212</v>
      </c>
      <c r="D13" s="196" t="n">
        <f aca="false">'Inversión compra'!D30</f>
        <v>2000</v>
      </c>
      <c r="E13" s="196" t="n">
        <f aca="false">D13*(1+E9)</f>
        <v>2040</v>
      </c>
      <c r="F13" s="196" t="n">
        <f aca="false">E13*(1+F9)</f>
        <v>2080.8</v>
      </c>
      <c r="G13" s="196" t="n">
        <f aca="false">F13*(1+G9)</f>
        <v>2122.416</v>
      </c>
      <c r="H13" s="196" t="n">
        <f aca="false">G13*(1+H9)</f>
        <v>2164.86432</v>
      </c>
      <c r="I13" s="196" t="n">
        <f aca="false">H13*(1+I9)</f>
        <v>2208.1616064</v>
      </c>
      <c r="J13" s="196" t="n">
        <f aca="false">I13*(1+J9)</f>
        <v>2252.324838528</v>
      </c>
      <c r="K13" s="196" t="n">
        <f aca="false">J13*(1+K9)</f>
        <v>2297.37133529856</v>
      </c>
      <c r="L13" s="196" t="n">
        <f aca="false">K13*(1+L9)</f>
        <v>2343.31876200453</v>
      </c>
      <c r="M13" s="196" t="n">
        <f aca="false">L13*(1+M9)</f>
        <v>2390.18513724462</v>
      </c>
      <c r="N13" s="196" t="n">
        <f aca="false">M13*(1+N9)</f>
        <v>2437.98883998951</v>
      </c>
      <c r="O13" s="196" t="n">
        <f aca="false">N13*(1+O9)</f>
        <v>2486.74861678931</v>
      </c>
      <c r="P13" s="196" t="n">
        <f aca="false">O13*(1+P9)</f>
        <v>2536.48358912509</v>
      </c>
      <c r="Q13" s="196" t="n">
        <f aca="false">P13*(1+Q9)</f>
        <v>2587.21326090759</v>
      </c>
      <c r="R13" s="196" t="n">
        <f aca="false">Q13*(1+R9)</f>
        <v>2638.95752612575</v>
      </c>
      <c r="S13" s="196" t="n">
        <f aca="false">R13*(1+S9)</f>
        <v>2691.73667664826</v>
      </c>
      <c r="T13" s="196" t="n">
        <f aca="false">S13*(1+T9)</f>
        <v>2745.57141018123</v>
      </c>
      <c r="U13" s="196" t="n">
        <f aca="false">T13*(1+U9)</f>
        <v>2800.48283838485</v>
      </c>
      <c r="V13" s="196" t="n">
        <f aca="false">U13*(1+V9)</f>
        <v>2856.49249515255</v>
      </c>
      <c r="W13" s="196" t="n">
        <f aca="false">V13*(1+W9)</f>
        <v>2913.6223450556</v>
      </c>
      <c r="X13" s="196" t="n">
        <f aca="false">W13*(1+X9)</f>
        <v>2971.89479195671</v>
      </c>
      <c r="Y13" s="196" t="n">
        <f aca="false">X13*(1+Y9)</f>
        <v>3031.33268779584</v>
      </c>
      <c r="Z13" s="196" t="n">
        <f aca="false">Y13*(1+Z9)</f>
        <v>3091.95934155176</v>
      </c>
      <c r="AA13" s="196" t="n">
        <f aca="false">Z13*(1+AA9)</f>
        <v>3153.7985283828</v>
      </c>
      <c r="AB13" s="196" t="n">
        <f aca="false">AA13*(1+AB9)</f>
        <v>3216.87449895045</v>
      </c>
      <c r="AC13" s="196" t="n">
        <f aca="false">AB13*(1+AC9)</f>
        <v>3281.21198892946</v>
      </c>
      <c r="AD13" s="196" t="n">
        <f aca="false">AC13*(1+AD9)</f>
        <v>3346.83622870805</v>
      </c>
      <c r="AE13" s="196" t="n">
        <f aca="false">AD13*(1+AE9)</f>
        <v>3413.77295328221</v>
      </c>
      <c r="AF13" s="196" t="n">
        <f aca="false">AE13*(1+AF9)</f>
        <v>3482.04841234786</v>
      </c>
      <c r="AG13" s="196" t="n">
        <f aca="false">AF13*(1+AG9)</f>
        <v>3551.68938059481</v>
      </c>
      <c r="AH13" s="196" t="n">
        <f aca="false">AG13*(1+AH9)</f>
        <v>3622.72316820671</v>
      </c>
      <c r="AI13" s="196" t="n">
        <f aca="false">AH13*(1+AI9)</f>
        <v>3695.17763157084</v>
      </c>
      <c r="AJ13" s="196" t="n">
        <f aca="false">AI13*(1+AJ9)</f>
        <v>3769.08118420226</v>
      </c>
      <c r="AK13" s="196" t="n">
        <f aca="false">AJ13*(1+AK9)</f>
        <v>3844.46280788631</v>
      </c>
      <c r="AL13" s="196" t="n">
        <f aca="false">AK13*(1+AL9)</f>
        <v>3921.35206404403</v>
      </c>
      <c r="AM13" s="196" t="n">
        <f aca="false">AL13*(1+AM9)</f>
        <v>3999.77910532491</v>
      </c>
      <c r="AN13" s="196" t="n">
        <f aca="false">AM13*(1+AN9)</f>
        <v>4079.77468743141</v>
      </c>
      <c r="AO13" s="196" t="n">
        <f aca="false">AN13*(1+AO9)</f>
        <v>4161.37018118004</v>
      </c>
      <c r="AP13" s="196" t="n">
        <f aca="false">AO13*(1+AP9)</f>
        <v>4244.59758480364</v>
      </c>
      <c r="AQ13" s="197" t="n">
        <f aca="false">AP13*(1+AQ9)</f>
        <v>4329.48953649971</v>
      </c>
    </row>
    <row r="14" customFormat="false" ht="18" hidden="false" customHeight="true" outlineLevel="0" collapsed="false">
      <c r="A14" s="8"/>
      <c r="B14" s="200"/>
      <c r="C14" s="107" t="s">
        <v>213</v>
      </c>
      <c r="D14" s="196" t="n">
        <f aca="false">'Inversión compra'!D31</f>
        <v>1256</v>
      </c>
      <c r="E14" s="196" t="n">
        <f aca="false">D14*(1+E9)</f>
        <v>1281.12</v>
      </c>
      <c r="F14" s="196" t="n">
        <f aca="false">E14*(1+F9)</f>
        <v>1306.7424</v>
      </c>
      <c r="G14" s="196" t="n">
        <f aca="false">F14*(1+G9)</f>
        <v>1332.877248</v>
      </c>
      <c r="H14" s="196" t="n">
        <f aca="false">G14*(1+H9)</f>
        <v>1359.53479296</v>
      </c>
      <c r="I14" s="196" t="n">
        <f aca="false">H14*(1+I9)</f>
        <v>1386.7254888192</v>
      </c>
      <c r="J14" s="196" t="n">
        <f aca="false">I14*(1+J9)</f>
        <v>1414.45999859558</v>
      </c>
      <c r="K14" s="196" t="n">
        <f aca="false">J14*(1+K9)</f>
        <v>1442.7491985675</v>
      </c>
      <c r="L14" s="196" t="n">
        <f aca="false">K14*(1+L9)</f>
        <v>1471.60418253885</v>
      </c>
      <c r="M14" s="196" t="n">
        <f aca="false">L14*(1+M9)</f>
        <v>1501.03626618962</v>
      </c>
      <c r="N14" s="196" t="n">
        <f aca="false">M14*(1+N9)</f>
        <v>1531.05699151342</v>
      </c>
      <c r="O14" s="196" t="n">
        <f aca="false">N14*(1+O9)</f>
        <v>1561.67813134368</v>
      </c>
      <c r="P14" s="196" t="n">
        <f aca="false">O14*(1+P9)</f>
        <v>1592.91169397056</v>
      </c>
      <c r="Q14" s="196" t="n">
        <f aca="false">P14*(1+Q9)</f>
        <v>1624.76992784997</v>
      </c>
      <c r="R14" s="196" t="n">
        <f aca="false">Q14*(1+R9)</f>
        <v>1657.26532640697</v>
      </c>
      <c r="S14" s="196" t="n">
        <f aca="false">R14*(1+S9)</f>
        <v>1690.41063293511</v>
      </c>
      <c r="T14" s="196" t="n">
        <f aca="false">S14*(1+T9)</f>
        <v>1724.21884559381</v>
      </c>
      <c r="U14" s="196" t="n">
        <f aca="false">T14*(1+U9)</f>
        <v>1758.70322250569</v>
      </c>
      <c r="V14" s="196" t="n">
        <f aca="false">U14*(1+V9)</f>
        <v>1793.8772869558</v>
      </c>
      <c r="W14" s="196" t="n">
        <f aca="false">V14*(1+W9)</f>
        <v>1829.75483269492</v>
      </c>
      <c r="X14" s="196" t="n">
        <f aca="false">W14*(1+X9)</f>
        <v>1866.34992934881</v>
      </c>
      <c r="Y14" s="196" t="n">
        <f aca="false">X14*(1+Y9)</f>
        <v>1903.67692793579</v>
      </c>
      <c r="Z14" s="196" t="n">
        <f aca="false">Y14*(1+Z9)</f>
        <v>1941.75046649451</v>
      </c>
      <c r="AA14" s="196" t="n">
        <f aca="false">Z14*(1+AA9)</f>
        <v>1980.5854758244</v>
      </c>
      <c r="AB14" s="196" t="n">
        <f aca="false">AA14*(1+AB9)</f>
        <v>2020.19718534088</v>
      </c>
      <c r="AC14" s="196" t="n">
        <f aca="false">AB14*(1+AC9)</f>
        <v>2060.6011290477</v>
      </c>
      <c r="AD14" s="196" t="n">
        <f aca="false">AC14*(1+AD9)</f>
        <v>2101.81315162866</v>
      </c>
      <c r="AE14" s="196" t="n">
        <f aca="false">AD14*(1+AE9)</f>
        <v>2143.84941466123</v>
      </c>
      <c r="AF14" s="196" t="n">
        <f aca="false">AE14*(1+AF9)</f>
        <v>2186.72640295445</v>
      </c>
      <c r="AG14" s="196" t="n">
        <f aca="false">AF14*(1+AG9)</f>
        <v>2230.46093101354</v>
      </c>
      <c r="AH14" s="196" t="n">
        <f aca="false">AG14*(1+AH9)</f>
        <v>2275.07014963381</v>
      </c>
      <c r="AI14" s="196" t="n">
        <f aca="false">AH14*(1+AI9)</f>
        <v>2320.57155262649</v>
      </c>
      <c r="AJ14" s="196" t="n">
        <f aca="false">AI14*(1+AJ9)</f>
        <v>2366.98298367902</v>
      </c>
      <c r="AK14" s="196" t="n">
        <f aca="false">AJ14*(1+AK9)</f>
        <v>2414.3226433526</v>
      </c>
      <c r="AL14" s="196" t="n">
        <f aca="false">AK14*(1+AL9)</f>
        <v>2462.60909621965</v>
      </c>
      <c r="AM14" s="196" t="n">
        <f aca="false">AL14*(1+AM9)</f>
        <v>2511.86127814405</v>
      </c>
      <c r="AN14" s="196" t="n">
        <f aca="false">AM14*(1+AN9)</f>
        <v>2562.09850370693</v>
      </c>
      <c r="AO14" s="196" t="n">
        <f aca="false">AN14*(1+AO9)</f>
        <v>2613.34047378106</v>
      </c>
      <c r="AP14" s="196" t="n">
        <f aca="false">AO14*(1+AP9)</f>
        <v>2665.60728325669</v>
      </c>
      <c r="AQ14" s="197" t="n">
        <f aca="false">AP14*(1+AQ9)</f>
        <v>2718.91942892182</v>
      </c>
    </row>
    <row r="15" customFormat="false" ht="18" hidden="false" customHeight="true" outlineLevel="0" collapsed="false">
      <c r="A15" s="8"/>
      <c r="B15" s="200"/>
      <c r="C15" s="107" t="s">
        <v>214</v>
      </c>
      <c r="D15" s="196" t="n">
        <f aca="false">+'Inversión compra'!D32</f>
        <v>0</v>
      </c>
      <c r="E15" s="196" t="n">
        <f aca="false">D15*(1+E9)</f>
        <v>0</v>
      </c>
      <c r="F15" s="196" t="n">
        <f aca="false">E15*(1+F9)</f>
        <v>0</v>
      </c>
      <c r="G15" s="196" t="n">
        <f aca="false">F15*(1+G9)</f>
        <v>0</v>
      </c>
      <c r="H15" s="196" t="n">
        <f aca="false">G15*(1+H9)</f>
        <v>0</v>
      </c>
      <c r="I15" s="196" t="n">
        <f aca="false">H15*(1+I9)</f>
        <v>0</v>
      </c>
      <c r="J15" s="196" t="n">
        <f aca="false">I15*(1+J9)</f>
        <v>0</v>
      </c>
      <c r="K15" s="196" t="n">
        <f aca="false">J15*(1+K9)</f>
        <v>0</v>
      </c>
      <c r="L15" s="196" t="n">
        <f aca="false">K15*(1+L9)</f>
        <v>0</v>
      </c>
      <c r="M15" s="196" t="n">
        <f aca="false">L15*(1+M9)</f>
        <v>0</v>
      </c>
      <c r="N15" s="196" t="n">
        <f aca="false">M15*(1+N9)</f>
        <v>0</v>
      </c>
      <c r="O15" s="196" t="n">
        <f aca="false">N15*(1+O9)</f>
        <v>0</v>
      </c>
      <c r="P15" s="196" t="n">
        <f aca="false">O15*(1+P9)</f>
        <v>0</v>
      </c>
      <c r="Q15" s="196" t="n">
        <f aca="false">P15*(1+Q9)</f>
        <v>0</v>
      </c>
      <c r="R15" s="196" t="n">
        <f aca="false">Q15*(1+R9)</f>
        <v>0</v>
      </c>
      <c r="S15" s="196" t="n">
        <f aca="false">R15*(1+S9)</f>
        <v>0</v>
      </c>
      <c r="T15" s="196" t="n">
        <f aca="false">S15*(1+T9)</f>
        <v>0</v>
      </c>
      <c r="U15" s="196" t="n">
        <f aca="false">T15*(1+U9)</f>
        <v>0</v>
      </c>
      <c r="V15" s="196" t="n">
        <f aca="false">U15*(1+V9)</f>
        <v>0</v>
      </c>
      <c r="W15" s="196" t="n">
        <f aca="false">V15*(1+W9)</f>
        <v>0</v>
      </c>
      <c r="X15" s="196" t="n">
        <f aca="false">W15*(1+X9)</f>
        <v>0</v>
      </c>
      <c r="Y15" s="196" t="n">
        <f aca="false">X15*(1+Y9)</f>
        <v>0</v>
      </c>
      <c r="Z15" s="196" t="n">
        <f aca="false">Y15*(1+Z9)</f>
        <v>0</v>
      </c>
      <c r="AA15" s="196" t="n">
        <f aca="false">Z15*(1+AA9)</f>
        <v>0</v>
      </c>
      <c r="AB15" s="196" t="n">
        <f aca="false">AA15*(1+AB9)</f>
        <v>0</v>
      </c>
      <c r="AC15" s="196" t="n">
        <f aca="false">AB15*(1+AC9)</f>
        <v>0</v>
      </c>
      <c r="AD15" s="196" t="n">
        <f aca="false">AC15*(1+AD9)</f>
        <v>0</v>
      </c>
      <c r="AE15" s="196" t="n">
        <f aca="false">AD15*(1+AE9)</f>
        <v>0</v>
      </c>
      <c r="AF15" s="196" t="n">
        <f aca="false">AE15*(1+AF9)</f>
        <v>0</v>
      </c>
      <c r="AG15" s="196" t="n">
        <f aca="false">AF15*(1+AG9)</f>
        <v>0</v>
      </c>
      <c r="AH15" s="196" t="n">
        <f aca="false">AG15*(1+AH9)</f>
        <v>0</v>
      </c>
      <c r="AI15" s="196" t="n">
        <f aca="false">AH15*(1+AI9)</f>
        <v>0</v>
      </c>
      <c r="AJ15" s="196" t="n">
        <f aca="false">AI15*(1+AJ9)</f>
        <v>0</v>
      </c>
      <c r="AK15" s="196" t="n">
        <f aca="false">AJ15*(1+AK9)</f>
        <v>0</v>
      </c>
      <c r="AL15" s="196" t="n">
        <f aca="false">AK15*(1+AL9)</f>
        <v>0</v>
      </c>
      <c r="AM15" s="196" t="n">
        <f aca="false">AL15*(1+AM9)</f>
        <v>0</v>
      </c>
      <c r="AN15" s="196" t="n">
        <f aca="false">AM15*(1+AN9)</f>
        <v>0</v>
      </c>
      <c r="AO15" s="196" t="n">
        <f aca="false">AN15*(1+AO9)</f>
        <v>0</v>
      </c>
      <c r="AP15" s="196" t="n">
        <f aca="false">AO15*(1+AP9)</f>
        <v>0</v>
      </c>
      <c r="AQ15" s="197" t="n">
        <f aca="false">AP15*(1+AQ9)</f>
        <v>0</v>
      </c>
    </row>
    <row r="16" customFormat="false" ht="18" hidden="false" customHeight="true" outlineLevel="0" collapsed="false">
      <c r="A16" s="8"/>
      <c r="B16" s="200"/>
      <c r="C16" s="107" t="s">
        <v>215</v>
      </c>
      <c r="D16" s="196" t="n">
        <f aca="false">'Inversión compra'!D33</f>
        <v>0</v>
      </c>
      <c r="E16" s="196" t="n">
        <f aca="false">D16*(1+E9)</f>
        <v>0</v>
      </c>
      <c r="F16" s="196" t="n">
        <f aca="false">E16*(1+F9)</f>
        <v>0</v>
      </c>
      <c r="G16" s="196" t="n">
        <f aca="false">F16*(1+G9)</f>
        <v>0</v>
      </c>
      <c r="H16" s="196" t="n">
        <f aca="false">G16*(1+H9)</f>
        <v>0</v>
      </c>
      <c r="I16" s="196" t="n">
        <f aca="false">H16*(1+I9)</f>
        <v>0</v>
      </c>
      <c r="J16" s="196" t="n">
        <f aca="false">I16*(1+J9)</f>
        <v>0</v>
      </c>
      <c r="K16" s="196" t="n">
        <f aca="false">J16*(1+K9)</f>
        <v>0</v>
      </c>
      <c r="L16" s="196" t="n">
        <f aca="false">K16*(1+L9)</f>
        <v>0</v>
      </c>
      <c r="M16" s="196" t="n">
        <f aca="false">L16*(1+M9)</f>
        <v>0</v>
      </c>
      <c r="N16" s="196" t="n">
        <f aca="false">M16*(1+N9)</f>
        <v>0</v>
      </c>
      <c r="O16" s="196" t="n">
        <f aca="false">N16*(1+O9)</f>
        <v>0</v>
      </c>
      <c r="P16" s="196" t="n">
        <f aca="false">O16*(1+P9)</f>
        <v>0</v>
      </c>
      <c r="Q16" s="196" t="n">
        <f aca="false">P16*(1+Q9)</f>
        <v>0</v>
      </c>
      <c r="R16" s="196" t="n">
        <f aca="false">Q16*(1+R9)</f>
        <v>0</v>
      </c>
      <c r="S16" s="196" t="n">
        <f aca="false">R16*(1+S9)</f>
        <v>0</v>
      </c>
      <c r="T16" s="196" t="n">
        <f aca="false">S16*(1+T9)</f>
        <v>0</v>
      </c>
      <c r="U16" s="196" t="n">
        <f aca="false">T16*(1+U9)</f>
        <v>0</v>
      </c>
      <c r="V16" s="196" t="n">
        <f aca="false">U16*(1+V9)</f>
        <v>0</v>
      </c>
      <c r="W16" s="196" t="n">
        <f aca="false">V16*(1+W9)</f>
        <v>0</v>
      </c>
      <c r="X16" s="196" t="n">
        <f aca="false">W16*(1+X9)</f>
        <v>0</v>
      </c>
      <c r="Y16" s="196" t="n">
        <f aca="false">X16*(1+Y9)</f>
        <v>0</v>
      </c>
      <c r="Z16" s="196" t="n">
        <f aca="false">Y16*(1+Z9)</f>
        <v>0</v>
      </c>
      <c r="AA16" s="196" t="n">
        <f aca="false">Z16*(1+AA9)</f>
        <v>0</v>
      </c>
      <c r="AB16" s="196" t="n">
        <f aca="false">AA16*(1+AB9)</f>
        <v>0</v>
      </c>
      <c r="AC16" s="196" t="n">
        <f aca="false">AB16*(1+AC9)</f>
        <v>0</v>
      </c>
      <c r="AD16" s="196" t="n">
        <f aca="false">AC16*(1+AD9)</f>
        <v>0</v>
      </c>
      <c r="AE16" s="196" t="n">
        <f aca="false">AD16*(1+AE9)</f>
        <v>0</v>
      </c>
      <c r="AF16" s="196" t="n">
        <f aca="false">AE16*(1+AF9)</f>
        <v>0</v>
      </c>
      <c r="AG16" s="196" t="n">
        <f aca="false">AF16*(1+AG9)</f>
        <v>0</v>
      </c>
      <c r="AH16" s="196" t="n">
        <f aca="false">AG16*(1+AH9)</f>
        <v>0</v>
      </c>
      <c r="AI16" s="196" t="n">
        <f aca="false">AH16*(1+AI9)</f>
        <v>0</v>
      </c>
      <c r="AJ16" s="196" t="n">
        <f aca="false">AI16*(1+AJ9)</f>
        <v>0</v>
      </c>
      <c r="AK16" s="196" t="n">
        <f aca="false">AJ16*(1+AK9)</f>
        <v>0</v>
      </c>
      <c r="AL16" s="196" t="n">
        <f aca="false">AK16*(1+AL9)</f>
        <v>0</v>
      </c>
      <c r="AM16" s="196" t="n">
        <f aca="false">AL16*(1+AM9)</f>
        <v>0</v>
      </c>
      <c r="AN16" s="196" t="n">
        <f aca="false">AM16*(1+AN9)</f>
        <v>0</v>
      </c>
      <c r="AO16" s="196" t="n">
        <f aca="false">AN16*(1+AO9)</f>
        <v>0</v>
      </c>
      <c r="AP16" s="196" t="n">
        <f aca="false">AO16*(1+AP9)</f>
        <v>0</v>
      </c>
      <c r="AQ16" s="197" t="n">
        <f aca="false">AP16*(1+AQ9)</f>
        <v>0</v>
      </c>
    </row>
    <row r="17" customFormat="false" ht="18" hidden="false" customHeight="true" outlineLevel="0" collapsed="false">
      <c r="A17" s="8"/>
      <c r="B17" s="200"/>
      <c r="C17" s="107" t="s">
        <v>216</v>
      </c>
      <c r="D17" s="196" t="n">
        <f aca="false">CRA!E9</f>
        <v>0</v>
      </c>
      <c r="E17" s="196" t="n">
        <f aca="false">D17</f>
        <v>0</v>
      </c>
      <c r="F17" s="196" t="n">
        <f aca="false">E17</f>
        <v>0</v>
      </c>
      <c r="G17" s="196" t="n">
        <f aca="false">F17</f>
        <v>0</v>
      </c>
      <c r="H17" s="196" t="n">
        <f aca="false">G17</f>
        <v>0</v>
      </c>
      <c r="I17" s="196" t="n">
        <f aca="false">H17</f>
        <v>0</v>
      </c>
      <c r="J17" s="196" t="n">
        <f aca="false">I17</f>
        <v>0</v>
      </c>
      <c r="K17" s="196" t="n">
        <f aca="false">J17</f>
        <v>0</v>
      </c>
      <c r="L17" s="196" t="n">
        <f aca="false">K17</f>
        <v>0</v>
      </c>
      <c r="M17" s="196" t="n">
        <f aca="false">L17</f>
        <v>0</v>
      </c>
      <c r="N17" s="196" t="n">
        <f aca="false">M17</f>
        <v>0</v>
      </c>
      <c r="O17" s="196" t="n">
        <f aca="false">N17</f>
        <v>0</v>
      </c>
      <c r="P17" s="196" t="n">
        <f aca="false">O17</f>
        <v>0</v>
      </c>
      <c r="Q17" s="196" t="n">
        <f aca="false">P17</f>
        <v>0</v>
      </c>
      <c r="R17" s="196" t="n">
        <f aca="false">Q17</f>
        <v>0</v>
      </c>
      <c r="S17" s="196" t="n">
        <f aca="false">R17</f>
        <v>0</v>
      </c>
      <c r="T17" s="196" t="n">
        <f aca="false">S17</f>
        <v>0</v>
      </c>
      <c r="U17" s="196" t="n">
        <f aca="false">T17</f>
        <v>0</v>
      </c>
      <c r="V17" s="196" t="n">
        <f aca="false">U17</f>
        <v>0</v>
      </c>
      <c r="W17" s="196" t="n">
        <f aca="false">V17</f>
        <v>0</v>
      </c>
      <c r="X17" s="196" t="n">
        <f aca="false">W17</f>
        <v>0</v>
      </c>
      <c r="Y17" s="196" t="n">
        <f aca="false">X17</f>
        <v>0</v>
      </c>
      <c r="Z17" s="196" t="n">
        <f aca="false">Y17</f>
        <v>0</v>
      </c>
      <c r="AA17" s="196" t="n">
        <f aca="false">Z17</f>
        <v>0</v>
      </c>
      <c r="AB17" s="196" t="n">
        <f aca="false">AA17</f>
        <v>0</v>
      </c>
      <c r="AC17" s="196" t="n">
        <f aca="false">AB17</f>
        <v>0</v>
      </c>
      <c r="AD17" s="196" t="n">
        <f aca="false">AC17</f>
        <v>0</v>
      </c>
      <c r="AE17" s="196" t="n">
        <f aca="false">AD17</f>
        <v>0</v>
      </c>
      <c r="AF17" s="196" t="n">
        <f aca="false">AE17</f>
        <v>0</v>
      </c>
      <c r="AG17" s="196" t="n">
        <f aca="false">AF17</f>
        <v>0</v>
      </c>
      <c r="AH17" s="196" t="n">
        <f aca="false">AG17</f>
        <v>0</v>
      </c>
      <c r="AI17" s="196" t="n">
        <f aca="false">AH17</f>
        <v>0</v>
      </c>
      <c r="AJ17" s="196" t="n">
        <f aca="false">AI17</f>
        <v>0</v>
      </c>
      <c r="AK17" s="196" t="n">
        <f aca="false">AJ17</f>
        <v>0</v>
      </c>
      <c r="AL17" s="196" t="n">
        <f aca="false">AK17</f>
        <v>0</v>
      </c>
      <c r="AM17" s="196" t="n">
        <f aca="false">AL17</f>
        <v>0</v>
      </c>
      <c r="AN17" s="196" t="n">
        <f aca="false">AM17</f>
        <v>0</v>
      </c>
      <c r="AO17" s="196" t="n">
        <f aca="false">AN17</f>
        <v>0</v>
      </c>
      <c r="AP17" s="196" t="n">
        <f aca="false">AO17</f>
        <v>0</v>
      </c>
      <c r="AQ17" s="197" t="n">
        <f aca="false">AP17</f>
        <v>0</v>
      </c>
    </row>
    <row r="18" customFormat="false" ht="18" hidden="false" customHeight="true" outlineLevel="0" collapsed="false">
      <c r="A18" s="8"/>
      <c r="B18" s="200"/>
      <c r="C18" s="107" t="s">
        <v>217</v>
      </c>
      <c r="D18" s="196" t="n">
        <f aca="false">CRA!E10</f>
        <v>0</v>
      </c>
      <c r="E18" s="196" t="n">
        <f aca="false">D18</f>
        <v>0</v>
      </c>
      <c r="F18" s="196" t="n">
        <f aca="false">E18</f>
        <v>0</v>
      </c>
      <c r="G18" s="196" t="n">
        <f aca="false">F18</f>
        <v>0</v>
      </c>
      <c r="H18" s="196" t="n">
        <f aca="false">G18</f>
        <v>0</v>
      </c>
      <c r="I18" s="196" t="n">
        <f aca="false">H18</f>
        <v>0</v>
      </c>
      <c r="J18" s="196" t="n">
        <f aca="false">I18</f>
        <v>0</v>
      </c>
      <c r="K18" s="196" t="n">
        <f aca="false">J18</f>
        <v>0</v>
      </c>
      <c r="L18" s="196" t="n">
        <f aca="false">K18</f>
        <v>0</v>
      </c>
      <c r="M18" s="196" t="n">
        <f aca="false">L18</f>
        <v>0</v>
      </c>
      <c r="N18" s="196" t="n">
        <f aca="false">M18</f>
        <v>0</v>
      </c>
      <c r="O18" s="196" t="n">
        <f aca="false">N18</f>
        <v>0</v>
      </c>
      <c r="P18" s="196" t="n">
        <f aca="false">O18</f>
        <v>0</v>
      </c>
      <c r="Q18" s="196" t="n">
        <f aca="false">P18</f>
        <v>0</v>
      </c>
      <c r="R18" s="196" t="n">
        <f aca="false">Q18</f>
        <v>0</v>
      </c>
      <c r="S18" s="196" t="n">
        <f aca="false">R18</f>
        <v>0</v>
      </c>
      <c r="T18" s="196" t="n">
        <f aca="false">S18</f>
        <v>0</v>
      </c>
      <c r="U18" s="196" t="n">
        <f aca="false">T18</f>
        <v>0</v>
      </c>
      <c r="V18" s="196" t="n">
        <f aca="false">U18</f>
        <v>0</v>
      </c>
      <c r="W18" s="196" t="n">
        <f aca="false">V18</f>
        <v>0</v>
      </c>
      <c r="X18" s="196" t="n">
        <f aca="false">W18</f>
        <v>0</v>
      </c>
      <c r="Y18" s="196" t="n">
        <f aca="false">X18</f>
        <v>0</v>
      </c>
      <c r="Z18" s="196" t="n">
        <f aca="false">Y18</f>
        <v>0</v>
      </c>
      <c r="AA18" s="196" t="n">
        <f aca="false">Z18</f>
        <v>0</v>
      </c>
      <c r="AB18" s="196" t="n">
        <f aca="false">AA18</f>
        <v>0</v>
      </c>
      <c r="AC18" s="196" t="n">
        <f aca="false">AB18</f>
        <v>0</v>
      </c>
      <c r="AD18" s="196" t="n">
        <f aca="false">AC18</f>
        <v>0</v>
      </c>
      <c r="AE18" s="196" t="n">
        <f aca="false">AD18</f>
        <v>0</v>
      </c>
      <c r="AF18" s="196" t="n">
        <f aca="false">AE18</f>
        <v>0</v>
      </c>
      <c r="AG18" s="196" t="n">
        <f aca="false">AF18</f>
        <v>0</v>
      </c>
      <c r="AH18" s="196" t="n">
        <f aca="false">AG18</f>
        <v>0</v>
      </c>
      <c r="AI18" s="196" t="n">
        <f aca="false">AH18</f>
        <v>0</v>
      </c>
      <c r="AJ18" s="196" t="n">
        <f aca="false">AI18</f>
        <v>0</v>
      </c>
      <c r="AK18" s="196" t="n">
        <f aca="false">AJ18</f>
        <v>0</v>
      </c>
      <c r="AL18" s="196" t="n">
        <f aca="false">AK18</f>
        <v>0</v>
      </c>
      <c r="AM18" s="196" t="n">
        <f aca="false">AL18</f>
        <v>0</v>
      </c>
      <c r="AN18" s="196" t="n">
        <f aca="false">AM18</f>
        <v>0</v>
      </c>
      <c r="AO18" s="196" t="n">
        <f aca="false">AN18</f>
        <v>0</v>
      </c>
      <c r="AP18" s="196" t="n">
        <f aca="false">AO18</f>
        <v>0</v>
      </c>
      <c r="AQ18" s="197" t="n">
        <f aca="false">AP18</f>
        <v>0</v>
      </c>
    </row>
    <row r="19" customFormat="false" ht="18" hidden="false" customHeight="true" outlineLevel="0" collapsed="false">
      <c r="A19" s="8"/>
      <c r="B19" s="198"/>
      <c r="C19" s="107"/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1"/>
      <c r="AI19" s="201"/>
      <c r="AJ19" s="201"/>
      <c r="AK19" s="201"/>
      <c r="AL19" s="201"/>
      <c r="AM19" s="201"/>
      <c r="AN19" s="201"/>
      <c r="AO19" s="201"/>
      <c r="AP19" s="201"/>
      <c r="AQ19" s="202"/>
    </row>
    <row r="20" customFormat="false" ht="18" hidden="false" customHeight="true" outlineLevel="0" collapsed="false">
      <c r="A20" s="8"/>
      <c r="B20" s="200" t="s">
        <v>218</v>
      </c>
      <c r="C20" s="107" t="s">
        <v>219</v>
      </c>
      <c r="D20" s="196" t="n">
        <f aca="false">+VLOOKUP(D7,'Tabla de amortizaciones'!$B$12:$J$491,8,FALSE())</f>
        <v>5172.1901696922</v>
      </c>
      <c r="E20" s="196" t="n">
        <f aca="false">+VLOOKUP(E7,'Tabla de amortizaciones'!$B$12:$J$491,8,FALSE())</f>
        <v>5297.69733611945</v>
      </c>
      <c r="F20" s="196" t="n">
        <f aca="false">+VLOOKUP(F7,'Tabla de amortizaciones'!$B$12:$J$491,8,FALSE())</f>
        <v>5426.25003032271</v>
      </c>
      <c r="G20" s="196" t="n">
        <f aca="false">+VLOOKUP(G7,'Tabla de amortizaciones'!$B$12:$J$491,8,FALSE())</f>
        <v>5557.92215437225</v>
      </c>
      <c r="H20" s="196" t="n">
        <f aca="false">+VLOOKUP(H7,'Tabla de amortizaciones'!$B$12:$J$491,8,FALSE())</f>
        <v>5692.78940362887</v>
      </c>
      <c r="I20" s="196" t="n">
        <f aca="false">+VLOOKUP(I7,'Tabla de amortizaciones'!$B$12:$J$491,8,FALSE())</f>
        <v>5830.92931025937</v>
      </c>
      <c r="J20" s="196" t="n">
        <f aca="false">+VLOOKUP(J7,'Tabla de amortizaciones'!$B$12:$J$491,8,FALSE())</f>
        <v>5972.42128780818</v>
      </c>
      <c r="K20" s="196" t="n">
        <f aca="false">+VLOOKUP(K7,'Tabla de amortizaciones'!$B$12:$J$491,8,FALSE())</f>
        <v>6117.34667685032</v>
      </c>
      <c r="L20" s="196" t="n">
        <f aca="false">+VLOOKUP(L7,'Tabla de amortizaciones'!$B$12:$J$491,8,FALSE())</f>
        <v>6265.78879175235</v>
      </c>
      <c r="M20" s="196" t="n">
        <f aca="false">+VLOOKUP(M7,'Tabla de amortizaciones'!$B$12:$J$491,8,FALSE())</f>
        <v>6417.83296856792</v>
      </c>
      <c r="N20" s="196" t="n">
        <f aca="false">+VLOOKUP(N7,'Tabla de amortizaciones'!$B$12:$J$491,8,FALSE())</f>
        <v>6573.56661409555</v>
      </c>
      <c r="O20" s="196" t="n">
        <f aca="false">+VLOOKUP(O7,'Tabla de amortizaciones'!$B$12:$J$491,8,FALSE())</f>
        <v>6733.07925612684</v>
      </c>
      <c r="P20" s="196" t="n">
        <f aca="false">+VLOOKUP(P7,'Tabla de amortizaciones'!$B$12:$J$491,8,FALSE())</f>
        <v>6896.46259491403</v>
      </c>
      <c r="Q20" s="196" t="n">
        <f aca="false">+VLOOKUP(Q7,'Tabla de amortizaciones'!$B$12:$J$491,8,FALSE())</f>
        <v>7063.81055588636</v>
      </c>
      <c r="R20" s="196" t="n">
        <f aca="false">+VLOOKUP(R7,'Tabla de amortizaciones'!$B$12:$J$491,8,FALSE())</f>
        <v>7235.21934364579</v>
      </c>
      <c r="S20" s="196" t="n">
        <f aca="false">+VLOOKUP(S7,'Tabla de amortizaciones'!$B$12:$J$491,8,FALSE())</f>
        <v>7410.78749727279</v>
      </c>
      <c r="T20" s="196" t="n">
        <f aca="false">+VLOOKUP(T7,'Tabla de amortizaciones'!$B$12:$J$491,8,FALSE())</f>
        <v>7590.61594697431</v>
      </c>
      <c r="U20" s="196" t="n">
        <f aca="false">+VLOOKUP(U7,'Tabla de amortizaciones'!$B$12:$J$491,8,FALSE())</f>
        <v>7774.80807210627</v>
      </c>
      <c r="V20" s="196" t="n">
        <f aca="false">+VLOOKUP(V7,'Tabla de amortizaciones'!$B$12:$J$491,8,FALSE())</f>
        <v>7963.46976060404</v>
      </c>
      <c r="W20" s="196" t="n">
        <f aca="false">+VLOOKUP(W7,'Tabla de amortizaciones'!$B$12:$J$491,8,FALSE())</f>
        <v>8156.7094698551</v>
      </c>
      <c r="X20" s="196" t="n">
        <f aca="false">+VLOOKUP(X7,'Tabla de amortizaciones'!$B$12:$J$491,8,FALSE())</f>
        <v>8354.63828904868</v>
      </c>
      <c r="Y20" s="196" t="n">
        <f aca="false">+VLOOKUP(Y7,'Tabla de amortizaciones'!$B$12:$J$491,8,FALSE())</f>
        <v>8557.37000303851</v>
      </c>
      <c r="Z20" s="196" t="n">
        <f aca="false">+VLOOKUP(Z7,'Tabla de amortizaciones'!$B$12:$J$491,8,FALSE())</f>
        <v>8765.0211577552</v>
      </c>
      <c r="AA20" s="196" t="n">
        <f aca="false">+VLOOKUP(AA7,'Tabla de amortizaciones'!$B$12:$J$491,8,FALSE())</f>
        <v>8977.71112720584</v>
      </c>
      <c r="AB20" s="196" t="n">
        <f aca="false">+VLOOKUP(AB7,'Tabla de amortizaciones'!$B$12:$J$491,8,FALSE())</f>
        <v>9195.562182097</v>
      </c>
      <c r="AC20" s="196" t="n">
        <f aca="false">+VLOOKUP(AC7,'Tabla de amortizaciones'!$B$12:$J$491,8,FALSE())</f>
        <v>0</v>
      </c>
      <c r="AD20" s="196" t="n">
        <f aca="false">+VLOOKUP(AD7,'Tabla de amortizaciones'!$B$12:$J$491,8,FALSE())</f>
        <v>0</v>
      </c>
      <c r="AE20" s="196" t="n">
        <f aca="false">+VLOOKUP(AE7,'Tabla de amortizaciones'!$B$12:$J$491,8,FALSE())</f>
        <v>0</v>
      </c>
      <c r="AF20" s="196" t="n">
        <f aca="false">+VLOOKUP(AF7,'Tabla de amortizaciones'!$B$12:$J$491,8,FALSE())</f>
        <v>0</v>
      </c>
      <c r="AG20" s="196" t="n">
        <f aca="false">+VLOOKUP(AG7,'Tabla de amortizaciones'!$B$12:$J$491,8,FALSE())</f>
        <v>0</v>
      </c>
      <c r="AH20" s="196" t="n">
        <f aca="false">+VLOOKUP(AH7,'Tabla de amortizaciones'!$B$12:$J$491,8,FALSE())</f>
        <v>0</v>
      </c>
      <c r="AI20" s="196" t="n">
        <f aca="false">+VLOOKUP(AI7,'Tabla de amortizaciones'!$B$12:$J$491,8,FALSE())</f>
        <v>0</v>
      </c>
      <c r="AJ20" s="196" t="n">
        <f aca="false">+VLOOKUP(AJ7,'Tabla de amortizaciones'!$B$12:$J$491,8,FALSE())</f>
        <v>0</v>
      </c>
      <c r="AK20" s="196" t="n">
        <f aca="false">+VLOOKUP(AK7,'Tabla de amortizaciones'!$B$12:$J$491,8,FALSE())</f>
        <v>0</v>
      </c>
      <c r="AL20" s="196" t="n">
        <f aca="false">+VLOOKUP(AL7,'Tabla de amortizaciones'!$B$12:$J$491,8,FALSE())</f>
        <v>0</v>
      </c>
      <c r="AM20" s="196" t="n">
        <f aca="false">+VLOOKUP(AM7,'Tabla de amortizaciones'!$B$12:$J$491,8,FALSE())</f>
        <v>0</v>
      </c>
      <c r="AN20" s="196" t="n">
        <f aca="false">+VLOOKUP(AN7,'Tabla de amortizaciones'!$B$12:$J$491,8,FALSE())</f>
        <v>0</v>
      </c>
      <c r="AO20" s="196" t="n">
        <f aca="false">+VLOOKUP(AO7,'Tabla de amortizaciones'!$B$12:$J$491,8,FALSE())</f>
        <v>0</v>
      </c>
      <c r="AP20" s="196" t="n">
        <f aca="false">+VLOOKUP(AP7,'Tabla de amortizaciones'!$B$12:$J$491,8,FALSE())</f>
        <v>0</v>
      </c>
      <c r="AQ20" s="197" t="n">
        <f aca="false">+VLOOKUP(AQ7,'Tabla de amortizaciones'!$B$12:$J$491,8,FALSE())</f>
        <v>0</v>
      </c>
    </row>
    <row r="21" customFormat="false" ht="18" hidden="false" customHeight="true" outlineLevel="0" collapsed="false">
      <c r="A21" s="8"/>
      <c r="B21" s="200"/>
      <c r="C21" s="107" t="s">
        <v>220</v>
      </c>
      <c r="D21" s="196" t="n">
        <f aca="false">+VLOOKUP(D7,'Tabla de amortizaciones'!$B$12:$J$491,9,FALSE())</f>
        <v>4143.35220060924</v>
      </c>
      <c r="E21" s="196" t="n">
        <f aca="false">+VLOOKUP(E7,'Tabla de amortizaciones'!$B$12:$J$491,9,FALSE())</f>
        <v>4017.84503418199</v>
      </c>
      <c r="F21" s="196" t="n">
        <f aca="false">+VLOOKUP(F7,'Tabla de amortizaciones'!$B$12:$J$491,9,FALSE())</f>
        <v>3889.29233997874</v>
      </c>
      <c r="G21" s="196" t="n">
        <f aca="false">+VLOOKUP(G7,'Tabla de amortizaciones'!$B$12:$J$491,9,FALSE())</f>
        <v>3757.62021592919</v>
      </c>
      <c r="H21" s="196" t="n">
        <f aca="false">+VLOOKUP(H7,'Tabla de amortizaciones'!$B$12:$J$491,9,FALSE())</f>
        <v>3622.75296667258</v>
      </c>
      <c r="I21" s="196" t="n">
        <f aca="false">+VLOOKUP(I7,'Tabla de amortizaciones'!$B$12:$J$491,9,FALSE())</f>
        <v>3484.61306004207</v>
      </c>
      <c r="J21" s="196" t="n">
        <f aca="false">+VLOOKUP(J7,'Tabla de amortizaciones'!$B$12:$J$491,9,FALSE())</f>
        <v>3343.12108249327</v>
      </c>
      <c r="K21" s="196" t="n">
        <f aca="false">+VLOOKUP(K7,'Tabla de amortizaciones'!$B$12:$J$491,9,FALSE())</f>
        <v>3198.19569345113</v>
      </c>
      <c r="L21" s="196" t="n">
        <f aca="false">+VLOOKUP(L7,'Tabla de amortizaciones'!$B$12:$J$491,9,FALSE())</f>
        <v>3049.75357854909</v>
      </c>
      <c r="M21" s="196" t="n">
        <f aca="false">+VLOOKUP(M7,'Tabla de amortizaciones'!$B$12:$J$491,9,FALSE())</f>
        <v>2897.70940173352</v>
      </c>
      <c r="N21" s="196" t="n">
        <f aca="false">+VLOOKUP(N7,'Tabla de amortizaciones'!$B$12:$J$491,9,FALSE())</f>
        <v>2741.97575620589</v>
      </c>
      <c r="O21" s="196" t="n">
        <f aca="false">+VLOOKUP(O7,'Tabla de amortizaciones'!$B$12:$J$491,9,FALSE())</f>
        <v>2582.4631141746</v>
      </c>
      <c r="P21" s="196" t="n">
        <f aca="false">+VLOOKUP(P7,'Tabla de amortizaciones'!$B$12:$J$491,9,FALSE())</f>
        <v>2419.07977538742</v>
      </c>
      <c r="Q21" s="196" t="n">
        <f aca="false">+VLOOKUP(Q7,'Tabla de amortizaciones'!$B$12:$J$491,9,FALSE())</f>
        <v>2251.73181441508</v>
      </c>
      <c r="R21" s="196" t="n">
        <f aca="false">+VLOOKUP(R7,'Tabla de amortizaciones'!$B$12:$J$491,9,FALSE())</f>
        <v>2080.32302665565</v>
      </c>
      <c r="S21" s="196" t="n">
        <f aca="false">+VLOOKUP(S7,'Tabla de amortizaciones'!$B$12:$J$491,9,FALSE())</f>
        <v>1904.75487302865</v>
      </c>
      <c r="T21" s="196" t="n">
        <f aca="false">+VLOOKUP(T7,'Tabla de amortizaciones'!$B$12:$J$491,9,FALSE())</f>
        <v>1724.92642332713</v>
      </c>
      <c r="U21" s="196" t="n">
        <f aca="false">+VLOOKUP(U7,'Tabla de amortizaciones'!$B$12:$J$491,9,FALSE())</f>
        <v>1540.73429819518</v>
      </c>
      <c r="V21" s="196" t="n">
        <f aca="false">+VLOOKUP(V7,'Tabla de amortizaciones'!$B$12:$J$491,9,FALSE())</f>
        <v>1352.0726096974</v>
      </c>
      <c r="W21" s="196" t="n">
        <f aca="false">+VLOOKUP(W7,'Tabla de amortizaciones'!$B$12:$J$491,9,FALSE())</f>
        <v>1158.83290044634</v>
      </c>
      <c r="X21" s="196" t="n">
        <f aca="false">+VLOOKUP(X7,'Tabla de amortizaciones'!$B$12:$J$491,9,FALSE())</f>
        <v>960.904081252768</v>
      </c>
      <c r="Y21" s="196" t="n">
        <f aca="false">+VLOOKUP(Y7,'Tabla de amortizaciones'!$B$12:$J$491,9,FALSE())</f>
        <v>758.172367262932</v>
      </c>
      <c r="Z21" s="196" t="n">
        <f aca="false">+VLOOKUP(Z7,'Tabla de amortizaciones'!$B$12:$J$491,9,FALSE())</f>
        <v>550.521212546245</v>
      </c>
      <c r="AA21" s="196" t="n">
        <f aca="false">+VLOOKUP(AA7,'Tabla de amortizaciones'!$B$12:$J$491,9,FALSE())</f>
        <v>337.831243095607</v>
      </c>
      <c r="AB21" s="196" t="n">
        <f aca="false">+VLOOKUP(AB7,'Tabla de amortizaciones'!$B$12:$J$491,9,FALSE())</f>
        <v>119.980188201966</v>
      </c>
      <c r="AC21" s="196" t="n">
        <f aca="false">+VLOOKUP(AC7,'Tabla de amortizaciones'!$B$12:$J$491,9,FALSE())</f>
        <v>0</v>
      </c>
      <c r="AD21" s="196" t="n">
        <f aca="false">+VLOOKUP(AD7,'Tabla de amortizaciones'!$B$12:$J$491,9,FALSE())</f>
        <v>0</v>
      </c>
      <c r="AE21" s="196" t="n">
        <f aca="false">+VLOOKUP(AE7,'Tabla de amortizaciones'!$B$12:$J$491,9,FALSE())</f>
        <v>0</v>
      </c>
      <c r="AF21" s="196" t="n">
        <f aca="false">+VLOOKUP(AF7,'Tabla de amortizaciones'!$B$12:$J$491,9,FALSE())</f>
        <v>0</v>
      </c>
      <c r="AG21" s="196" t="n">
        <f aca="false">+VLOOKUP(AG7,'Tabla de amortizaciones'!$B$12:$J$491,9,FALSE())</f>
        <v>0</v>
      </c>
      <c r="AH21" s="196" t="n">
        <f aca="false">+VLOOKUP(AH7,'Tabla de amortizaciones'!$B$12:$J$491,9,FALSE())</f>
        <v>0</v>
      </c>
      <c r="AI21" s="196" t="n">
        <f aca="false">+VLOOKUP(AI7,'Tabla de amortizaciones'!$B$12:$J$491,9,FALSE())</f>
        <v>0</v>
      </c>
      <c r="AJ21" s="196" t="n">
        <f aca="false">+VLOOKUP(AJ7,'Tabla de amortizaciones'!$B$12:$J$491,9,FALSE())</f>
        <v>0</v>
      </c>
      <c r="AK21" s="196" t="n">
        <f aca="false">+VLOOKUP(AK7,'Tabla de amortizaciones'!$B$12:$J$491,9,FALSE())</f>
        <v>0</v>
      </c>
      <c r="AL21" s="196" t="n">
        <f aca="false">+VLOOKUP(AL7,'Tabla de amortizaciones'!$B$12:$J$491,9,FALSE())</f>
        <v>0</v>
      </c>
      <c r="AM21" s="196" t="n">
        <f aca="false">+VLOOKUP(AM7,'Tabla de amortizaciones'!$B$12:$J$491,9,FALSE())</f>
        <v>0</v>
      </c>
      <c r="AN21" s="196" t="n">
        <f aca="false">+VLOOKUP(AN7,'Tabla de amortizaciones'!$B$12:$J$491,9,FALSE())</f>
        <v>0</v>
      </c>
      <c r="AO21" s="196" t="n">
        <f aca="false">+VLOOKUP(AO7,'Tabla de amortizaciones'!$B$12:$J$491,9,FALSE())</f>
        <v>0</v>
      </c>
      <c r="AP21" s="196" t="n">
        <f aca="false">+VLOOKUP(AP7,'Tabla de amortizaciones'!$B$12:$J$491,9,FALSE())</f>
        <v>0</v>
      </c>
      <c r="AQ21" s="197" t="n">
        <f aca="false">+VLOOKUP(AQ7,'Tabla de amortizaciones'!$B$12:$J$491,9,FALSE())</f>
        <v>0</v>
      </c>
    </row>
    <row r="22" customFormat="false" ht="18" hidden="false" customHeight="true" outlineLevel="0" collapsed="false">
      <c r="A22" s="8"/>
      <c r="B22" s="198"/>
      <c r="C22" s="107"/>
      <c r="D22" s="107"/>
      <c r="E22" s="107"/>
      <c r="F22" s="107"/>
      <c r="G22" s="10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9"/>
    </row>
    <row r="23" customFormat="false" ht="18" hidden="false" customHeight="true" outlineLevel="0" collapsed="false">
      <c r="A23" s="8"/>
      <c r="B23" s="203" t="s">
        <v>221</v>
      </c>
      <c r="C23" s="204" t="s">
        <v>222</v>
      </c>
      <c r="D23" s="205" t="n">
        <f aca="false">D11-SUM(D13:D18)-D20-D21</f>
        <v>-12571.5423703014</v>
      </c>
      <c r="E23" s="205" t="n">
        <f aca="false">E11-SUM(E13:E17)-E20-E21</f>
        <v>-12636.6623703014</v>
      </c>
      <c r="F23" s="205" t="n">
        <f aca="false">F11-SUM(F13:F17)-F20-F21</f>
        <v>-12703.0847703014</v>
      </c>
      <c r="G23" s="205" t="n">
        <f aca="false">G11-SUM(G13:G17)-G20-G21</f>
        <v>-12770.8356183014</v>
      </c>
      <c r="H23" s="205" t="n">
        <f aca="false">H11-SUM(H13:H17)-H20-H21</f>
        <v>-12839.9414832614</v>
      </c>
      <c r="I23" s="205" t="n">
        <f aca="false">I11-SUM(I13:I17)-I20-I21</f>
        <v>-12910.4294655206</v>
      </c>
      <c r="J23" s="205" t="n">
        <f aca="false">J11-SUM(J13:J17)-J20-J21</f>
        <v>-12982.327207425</v>
      </c>
      <c r="K23" s="205" t="n">
        <f aca="false">K11-SUM(K13:K17)-K20-K21</f>
        <v>-13055.6629041675</v>
      </c>
      <c r="L23" s="205" t="n">
        <f aca="false">L11-SUM(L13:L17)-L20-L21</f>
        <v>-13130.4653148448</v>
      </c>
      <c r="M23" s="205" t="n">
        <f aca="false">M11-SUM(M13:M17)-M20-M21</f>
        <v>-13206.7637737357</v>
      </c>
      <c r="N23" s="205" t="n">
        <f aca="false">N11-SUM(N13:N17)-N20-N21</f>
        <v>-13284.5882018044</v>
      </c>
      <c r="O23" s="205" t="n">
        <f aca="false">O11-SUM(O13:O17)-O20-O21</f>
        <v>-13363.9691184344</v>
      </c>
      <c r="P23" s="205" t="n">
        <f aca="false">P11-SUM(P13:P17)-P20-P21</f>
        <v>-13444.9376533971</v>
      </c>
      <c r="Q23" s="205" t="n">
        <f aca="false">Q11-SUM(Q13:Q17)-Q20-Q21</f>
        <v>-13527.525559059</v>
      </c>
      <c r="R23" s="205" t="n">
        <f aca="false">R11-SUM(R13:R17)-R20-R21</f>
        <v>-13611.7652228342</v>
      </c>
      <c r="S23" s="205" t="n">
        <f aca="false">S11-SUM(S13:S17)-S20-S21</f>
        <v>-13697.6896798848</v>
      </c>
      <c r="T23" s="205" t="n">
        <f aca="false">T11-SUM(T13:T17)-T20-T21</f>
        <v>-13785.3326260765</v>
      </c>
      <c r="U23" s="205" t="n">
        <f aca="false">U11-SUM(U13:U17)-U20-U21</f>
        <v>-13874.728431192</v>
      </c>
      <c r="V23" s="205" t="n">
        <f aca="false">V11-SUM(V13:V17)-V20-V21</f>
        <v>-13965.9121524098</v>
      </c>
      <c r="W23" s="205" t="n">
        <f aca="false">W11-SUM(W13:W17)-W20-W21</f>
        <v>-14058.919548052</v>
      </c>
      <c r="X23" s="205" t="n">
        <f aca="false">X11-SUM(X13:X17)-X20-X21</f>
        <v>-14153.787091607</v>
      </c>
      <c r="Y23" s="205" t="n">
        <f aca="false">Y11-SUM(Y13:Y17)-Y20-Y21</f>
        <v>-14250.5519860331</v>
      </c>
      <c r="Z23" s="205" t="n">
        <f aca="false">Z11-SUM(Z13:Z17)-Z20-Z21</f>
        <v>-14349.2521783477</v>
      </c>
      <c r="AA23" s="205" t="n">
        <f aca="false">AA11-SUM(AA13:AA17)-AA20-AA21</f>
        <v>-14449.9263745086</v>
      </c>
      <c r="AB23" s="205" t="n">
        <f aca="false">AB11-SUM(AB13:AB17)-AB20-AB21</f>
        <v>-14552.6140545903</v>
      </c>
      <c r="AC23" s="205" t="n">
        <f aca="false">AC11-SUM(AC13:AC17)-AC20-AC21</f>
        <v>-5341.81311797716</v>
      </c>
      <c r="AD23" s="205" t="n">
        <f aca="false">AD11-SUM(AD13:AD17)-AD20-AD21</f>
        <v>-5448.64938033671</v>
      </c>
      <c r="AE23" s="205" t="n">
        <f aca="false">AE11-SUM(AE13:AE17)-AE20-AE21</f>
        <v>-5557.62236794344</v>
      </c>
      <c r="AF23" s="205" t="n">
        <f aca="false">AF11-SUM(AF13:AF17)-AF20-AF21</f>
        <v>-5668.77481530231</v>
      </c>
      <c r="AG23" s="205" t="n">
        <f aca="false">AG11-SUM(AG13:AG17)-AG20-AG21</f>
        <v>-5782.15031160836</v>
      </c>
      <c r="AH23" s="205" t="n">
        <f aca="false">AH11-SUM(AH13:AH17)-AH20-AH21</f>
        <v>-5897.79331784052</v>
      </c>
      <c r="AI23" s="205" t="n">
        <f aca="false">AI11-SUM(AI13:AI17)-AI20-AI21</f>
        <v>-6015.74918419733</v>
      </c>
      <c r="AJ23" s="205" t="n">
        <f aca="false">AJ11-SUM(AJ13:AJ17)-AJ20-AJ21</f>
        <v>-6136.06416788128</v>
      </c>
      <c r="AK23" s="205" t="n">
        <f aca="false">AK11-SUM(AK13:AK17)-AK20-AK21</f>
        <v>-6258.78545123891</v>
      </c>
      <c r="AL23" s="205" t="n">
        <f aca="false">AL11-SUM(AL13:AL17)-AL20-AL21</f>
        <v>-6383.96116026369</v>
      </c>
      <c r="AM23" s="205" t="n">
        <f aca="false">AM11-SUM(AM13:AM17)-AM20-AM21</f>
        <v>-6511.64038346896</v>
      </c>
      <c r="AN23" s="205" t="n">
        <f aca="false">AN11-SUM(AN13:AN17)-AN20-AN21</f>
        <v>-6641.87319113834</v>
      </c>
      <c r="AO23" s="205" t="n">
        <f aca="false">AO11-SUM(AO13:AO17)-AO20-AO21</f>
        <v>-6774.7106549611</v>
      </c>
      <c r="AP23" s="205" t="n">
        <f aca="false">AP11-SUM(AP13:AP17)-AP20-AP21</f>
        <v>-6910.20486806033</v>
      </c>
      <c r="AQ23" s="206" t="n">
        <f aca="false">AQ11-SUM(AQ13:AQ17)-AQ20-AQ21</f>
        <v>-7048.40896542153</v>
      </c>
    </row>
    <row r="24" customFormat="false" ht="18" hidden="false" customHeight="true" outlineLevel="0" collapsed="false">
      <c r="A24" s="8"/>
      <c r="B24" s="19"/>
      <c r="C24" s="107"/>
      <c r="D24" s="107"/>
      <c r="E24" s="107"/>
      <c r="F24" s="107"/>
      <c r="G24" s="10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</row>
    <row r="25" customFormat="false" ht="18" hidden="false" customHeight="true" outlineLevel="0" collapsed="false">
      <c r="A25" s="8"/>
      <c r="B25" s="19"/>
      <c r="C25" s="107"/>
      <c r="D25" s="121" t="s">
        <v>223</v>
      </c>
      <c r="E25" s="121" t="s">
        <v>224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customFormat="false" ht="18" hidden="false" customHeight="true" outlineLevel="0" collapsed="false">
      <c r="A26" s="8"/>
      <c r="B26" s="207" t="s">
        <v>225</v>
      </c>
      <c r="C26" s="189" t="s">
        <v>226</v>
      </c>
      <c r="D26" s="190" t="n">
        <f aca="false">D28+D30-D31</f>
        <v>778593.452851213</v>
      </c>
      <c r="E26" s="208"/>
      <c r="F26" s="107"/>
      <c r="G26" s="107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</row>
    <row r="27" customFormat="false" ht="18" hidden="false" customHeight="true" outlineLevel="0" collapsed="false">
      <c r="A27" s="8"/>
      <c r="B27" s="207"/>
      <c r="C27" s="107" t="s">
        <v>227</v>
      </c>
      <c r="D27" s="196" t="n">
        <f aca="false">D26-'Inversión compra'!G48</f>
        <v>20093.452851213</v>
      </c>
      <c r="E27" s="197" t="n">
        <f aca="false">D27/10</f>
        <v>2009.3452851213</v>
      </c>
      <c r="F27" s="107"/>
      <c r="G27" s="107"/>
      <c r="H27" s="107"/>
      <c r="I27" s="107"/>
      <c r="J27" s="107"/>
      <c r="K27" s="107"/>
      <c r="L27" s="107"/>
      <c r="M27" s="107"/>
      <c r="N27" s="107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</row>
    <row r="28" customFormat="false" ht="18" hidden="false" customHeight="true" outlineLevel="0" collapsed="false">
      <c r="A28" s="8"/>
      <c r="B28" s="207"/>
      <c r="C28" s="107" t="s">
        <v>228</v>
      </c>
      <c r="D28" s="196" t="n">
        <f aca="false">SUM(D23:M23)</f>
        <v>-128807.715278161</v>
      </c>
      <c r="E28" s="197" t="n">
        <f aca="false">D28/10</f>
        <v>-12880.7715278161</v>
      </c>
      <c r="F28" s="107"/>
      <c r="G28" s="107"/>
      <c r="H28" s="107"/>
      <c r="I28" s="107"/>
      <c r="J28" s="107"/>
      <c r="K28" s="107"/>
      <c r="L28" s="107"/>
      <c r="M28" s="107"/>
      <c r="N28" s="107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</row>
    <row r="29" customFormat="false" ht="18" hidden="false" customHeight="true" outlineLevel="0" collapsed="false">
      <c r="A29" s="8"/>
      <c r="B29" s="207"/>
      <c r="C29" s="107" t="s">
        <v>229</v>
      </c>
      <c r="D29" s="153" t="n">
        <v>0.15</v>
      </c>
      <c r="E29" s="202"/>
      <c r="F29" s="107"/>
      <c r="G29" s="107"/>
      <c r="H29" s="107"/>
      <c r="I29" s="107"/>
      <c r="J29" s="107"/>
      <c r="K29" s="107"/>
      <c r="L29" s="107"/>
      <c r="M29" s="107"/>
      <c r="N29" s="107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</row>
    <row r="30" customFormat="false" ht="18" hidden="false" customHeight="true" outlineLevel="0" collapsed="false">
      <c r="A30" s="8"/>
      <c r="B30" s="207"/>
      <c r="C30" s="107" t="s">
        <v>230</v>
      </c>
      <c r="D30" s="196" t="n">
        <f aca="false">('Inversión compra'!H11+'Inversión compra'!D29)*(1+D29)</f>
        <v>1024650</v>
      </c>
      <c r="E30" s="209"/>
      <c r="F30" s="107"/>
      <c r="G30" s="107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</row>
    <row r="31" customFormat="false" ht="18" hidden="false" customHeight="true" outlineLevel="0" collapsed="false">
      <c r="A31" s="8"/>
      <c r="B31" s="207"/>
      <c r="C31" s="204" t="s">
        <v>231</v>
      </c>
      <c r="D31" s="205" t="n">
        <f aca="false">('Inversión compra'!G47-SUM(D20:M20))</f>
        <v>117248.831870626</v>
      </c>
      <c r="E31" s="210"/>
      <c r="F31" s="107"/>
      <c r="G31" s="107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</row>
    <row r="32" customFormat="false" ht="18" hidden="false" customHeight="true" outlineLevel="0" collapsed="false">
      <c r="A32" s="8"/>
      <c r="B32" s="19"/>
      <c r="C32" s="107"/>
      <c r="D32" s="107"/>
      <c r="E32" s="107"/>
      <c r="F32" s="107"/>
      <c r="G32" s="107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</row>
    <row r="33" customFormat="false" ht="18" hidden="false" customHeight="true" outlineLevel="0" collapsed="false">
      <c r="A33" s="8"/>
      <c r="B33" s="19"/>
      <c r="C33" s="107"/>
      <c r="D33" s="121" t="s">
        <v>223</v>
      </c>
      <c r="E33" s="121" t="s">
        <v>224</v>
      </c>
      <c r="F33" s="107"/>
      <c r="G33" s="107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</row>
    <row r="34" customFormat="false" ht="18" hidden="false" customHeight="true" outlineLevel="0" collapsed="false">
      <c r="A34" s="8"/>
      <c r="B34" s="207" t="s">
        <v>232</v>
      </c>
      <c r="C34" s="189" t="s">
        <v>233</v>
      </c>
      <c r="D34" s="190" t="n">
        <f aca="false">D36+D38-D39</f>
        <v>821120.784843608</v>
      </c>
      <c r="E34" s="208"/>
      <c r="F34" s="107"/>
      <c r="G34" s="107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</row>
    <row r="35" customFormat="false" ht="18" hidden="false" customHeight="true" outlineLevel="0" collapsed="false">
      <c r="A35" s="8"/>
      <c r="B35" s="207"/>
      <c r="C35" s="107" t="s">
        <v>234</v>
      </c>
      <c r="D35" s="196" t="n">
        <f aca="false">D34-'Inversión compra'!G55</f>
        <v>721120.784843608</v>
      </c>
      <c r="E35" s="197" t="n">
        <f aca="false">D35/25</f>
        <v>28844.8313937443</v>
      </c>
      <c r="F35" s="107"/>
      <c r="G35" s="107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</row>
    <row r="36" customFormat="false" ht="18" hidden="false" customHeight="true" outlineLevel="0" collapsed="false">
      <c r="A36" s="8"/>
      <c r="B36" s="207"/>
      <c r="C36" s="107" t="s">
        <v>235</v>
      </c>
      <c r="D36" s="196" t="n">
        <f aca="false">SUM(D23:AB23)</f>
        <v>-337179.215156392</v>
      </c>
      <c r="E36" s="197" t="n">
        <f aca="false">D36/25</f>
        <v>-13487.1686062557</v>
      </c>
      <c r="F36" s="107"/>
      <c r="G36" s="107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</row>
    <row r="37" customFormat="false" ht="18" hidden="false" customHeight="true" outlineLevel="0" collapsed="false">
      <c r="A37" s="8"/>
      <c r="B37" s="207"/>
      <c r="C37" s="107" t="s">
        <v>236</v>
      </c>
      <c r="D37" s="153" t="n">
        <v>0.3</v>
      </c>
      <c r="E37" s="202"/>
      <c r="F37" s="107"/>
      <c r="G37" s="10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</row>
    <row r="38" customFormat="false" ht="18" hidden="false" customHeight="true" outlineLevel="0" collapsed="false">
      <c r="A38" s="8"/>
      <c r="B38" s="207"/>
      <c r="C38" s="107" t="s">
        <v>237</v>
      </c>
      <c r="D38" s="196" t="n">
        <f aca="false">('Inversión compra'!H11+'Inversión compra'!D29)*(1+D37)</f>
        <v>1158300</v>
      </c>
      <c r="E38" s="209"/>
      <c r="F38" s="107"/>
      <c r="G38" s="107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</row>
    <row r="39" customFormat="false" ht="18" hidden="false" customHeight="true" outlineLevel="0" collapsed="false">
      <c r="A39" s="8"/>
      <c r="B39" s="207"/>
      <c r="C39" s="204" t="s">
        <v>231</v>
      </c>
      <c r="D39" s="205" t="n">
        <f aca="false">('Inversión compra'!G47-SUM(D20:AB20))</f>
        <v>2.91038304567337E-011</v>
      </c>
      <c r="E39" s="210"/>
      <c r="F39" s="107"/>
      <c r="G39" s="107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</row>
    <row r="40" customFormat="false" ht="18" hidden="false" customHeight="true" outlineLevel="0" collapsed="false">
      <c r="A40" s="8"/>
      <c r="B40" s="19"/>
      <c r="C40" s="107"/>
      <c r="D40" s="107"/>
      <c r="E40" s="107"/>
      <c r="F40" s="107"/>
      <c r="G40" s="107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</row>
    <row r="41" customFormat="false" ht="18" hidden="false" customHeight="true" outlineLevel="0" collapsed="false">
      <c r="A41" s="8"/>
      <c r="B41" s="19"/>
      <c r="C41" s="107"/>
      <c r="D41" s="121" t="s">
        <v>223</v>
      </c>
      <c r="E41" s="121" t="s">
        <v>224</v>
      </c>
      <c r="F41" s="107"/>
      <c r="G41" s="107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</row>
    <row r="42" customFormat="false" ht="18" hidden="false" customHeight="true" outlineLevel="0" collapsed="false">
      <c r="A42" s="8"/>
      <c r="B42" s="207" t="s">
        <v>238</v>
      </c>
      <c r="C42" s="189" t="s">
        <v>239</v>
      </c>
      <c r="D42" s="190" t="n">
        <f aca="false">D44+D46-D47</f>
        <v>906942.583505968</v>
      </c>
      <c r="E42" s="208"/>
      <c r="F42" s="107"/>
      <c r="G42" s="107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</row>
    <row r="43" customFormat="false" ht="18" hidden="false" customHeight="true" outlineLevel="0" collapsed="false">
      <c r="A43" s="8"/>
      <c r="B43" s="207"/>
      <c r="C43" s="107" t="s">
        <v>240</v>
      </c>
      <c r="D43" s="196" t="n">
        <f aca="false">D44+D46-D47</f>
        <v>906942.583505968</v>
      </c>
      <c r="E43" s="197" t="n">
        <f aca="false">D43/25</f>
        <v>36277.7033402387</v>
      </c>
      <c r="F43" s="107"/>
      <c r="G43" s="107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</row>
    <row r="44" customFormat="false" ht="18" hidden="false" customHeight="true" outlineLevel="0" collapsed="false">
      <c r="A44" s="8"/>
      <c r="B44" s="207"/>
      <c r="C44" s="107" t="s">
        <v>241</v>
      </c>
      <c r="D44" s="196" t="n">
        <f aca="false">SUM(D23:AQ23)</f>
        <v>-429557.416494032</v>
      </c>
      <c r="E44" s="197" t="n">
        <f aca="false">D44/25</f>
        <v>-17182.2966597613</v>
      </c>
      <c r="F44" s="107"/>
      <c r="G44" s="107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</row>
    <row r="45" customFormat="false" ht="18" hidden="false" customHeight="true" outlineLevel="0" collapsed="false">
      <c r="A45" s="8"/>
      <c r="B45" s="207"/>
      <c r="C45" s="107" t="s">
        <v>242</v>
      </c>
      <c r="D45" s="153" t="n">
        <v>0.5</v>
      </c>
      <c r="E45" s="202"/>
      <c r="F45" s="107"/>
      <c r="G45" s="107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</row>
    <row r="46" customFormat="false" ht="18" hidden="false" customHeight="true" outlineLevel="0" collapsed="false">
      <c r="A46" s="8"/>
      <c r="B46" s="207"/>
      <c r="C46" s="107" t="s">
        <v>243</v>
      </c>
      <c r="D46" s="196" t="n">
        <f aca="false">('Inversión compra'!H11+'Inversión compra'!D29)*(1+D45)</f>
        <v>1336500</v>
      </c>
      <c r="E46" s="209"/>
      <c r="F46" s="107"/>
      <c r="G46" s="107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</row>
    <row r="47" customFormat="false" ht="18" hidden="false" customHeight="true" outlineLevel="0" collapsed="false">
      <c r="A47" s="8"/>
      <c r="B47" s="207"/>
      <c r="C47" s="204" t="s">
        <v>231</v>
      </c>
      <c r="D47" s="205" t="n">
        <v>0</v>
      </c>
      <c r="E47" s="210"/>
      <c r="F47" s="107"/>
      <c r="G47" s="107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</row>
    <row r="48" customFormat="false" ht="18" hidden="false" customHeight="true" outlineLevel="0" collapsed="false">
      <c r="A48" s="8"/>
      <c r="B48" s="19"/>
      <c r="C48" s="107"/>
      <c r="D48" s="107"/>
      <c r="E48" s="107"/>
      <c r="F48" s="107"/>
      <c r="G48" s="107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</row>
    <row r="49" customFormat="false" ht="18" hidden="false" customHeight="true" outlineLevel="0" collapsed="false">
      <c r="A49" s="8"/>
      <c r="B49" s="19"/>
      <c r="C49" s="107"/>
      <c r="D49" s="107"/>
      <c r="E49" s="107"/>
      <c r="F49" s="107"/>
      <c r="G49" s="107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</row>
    <row r="50" customFormat="false" ht="18" hidden="false" customHeight="true" outlineLevel="0" collapsed="false">
      <c r="A50" s="8"/>
      <c r="B50" s="19"/>
      <c r="C50" s="107"/>
      <c r="D50" s="107"/>
      <c r="E50" s="107"/>
      <c r="F50" s="107"/>
      <c r="G50" s="107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</row>
    <row r="51" customFormat="false" ht="18" hidden="false" customHeight="true" outlineLevel="0" collapsed="false">
      <c r="A51" s="8"/>
      <c r="B51" s="19"/>
      <c r="C51" s="107"/>
      <c r="D51" s="107"/>
      <c r="E51" s="107"/>
      <c r="F51" s="107"/>
      <c r="G51" s="107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</row>
    <row r="52" customFormat="false" ht="18" hidden="false" customHeight="true" outlineLevel="0" collapsed="false">
      <c r="A52" s="8"/>
      <c r="B52" s="19"/>
      <c r="C52" s="107"/>
      <c r="D52" s="107"/>
      <c r="E52" s="107"/>
      <c r="F52" s="107"/>
      <c r="G52" s="107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</row>
    <row r="53" customFormat="false" ht="18" hidden="false" customHeight="true" outlineLevel="0" collapsed="false">
      <c r="A53" s="8"/>
      <c r="B53" s="19"/>
      <c r="C53" s="107"/>
      <c r="D53" s="107"/>
      <c r="E53" s="107"/>
      <c r="F53" s="107"/>
      <c r="G53" s="107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</row>
    <row r="54" customFormat="false" ht="18" hidden="false" customHeight="true" outlineLevel="0" collapsed="false">
      <c r="A54" s="8"/>
      <c r="B54" s="19"/>
      <c r="C54" s="107"/>
      <c r="D54" s="107"/>
      <c r="E54" s="107"/>
      <c r="F54" s="107"/>
      <c r="G54" s="107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</row>
    <row r="55" customFormat="false" ht="18" hidden="false" customHeight="true" outlineLevel="0" collapsed="false">
      <c r="A55" s="8"/>
      <c r="B55" s="19"/>
      <c r="C55" s="107"/>
      <c r="D55" s="107"/>
      <c r="E55" s="107"/>
      <c r="F55" s="107"/>
      <c r="G55" s="107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</row>
    <row r="56" customFormat="false" ht="18" hidden="false" customHeight="true" outlineLevel="0" collapsed="false">
      <c r="A56" s="8"/>
      <c r="B56" s="19"/>
      <c r="C56" s="107"/>
      <c r="D56" s="107"/>
      <c r="E56" s="107"/>
      <c r="F56" s="107"/>
      <c r="G56" s="107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</row>
    <row r="57" customFormat="false" ht="18" hidden="false" customHeight="true" outlineLevel="0" collapsed="false">
      <c r="A57" s="8"/>
      <c r="B57" s="19"/>
      <c r="C57" s="107"/>
      <c r="D57" s="107"/>
      <c r="E57" s="107"/>
      <c r="F57" s="107"/>
      <c r="G57" s="107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</row>
    <row r="58" customFormat="false" ht="18" hidden="false" customHeight="true" outlineLevel="0" collapsed="false">
      <c r="A58" s="8"/>
      <c r="B58" s="19"/>
      <c r="C58" s="107"/>
      <c r="D58" s="107"/>
      <c r="E58" s="107"/>
      <c r="F58" s="107"/>
      <c r="G58" s="107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</row>
    <row r="59" customFormat="false" ht="18" hidden="false" customHeight="true" outlineLevel="0" collapsed="false">
      <c r="A59" s="8"/>
      <c r="B59" s="19"/>
      <c r="C59" s="107"/>
      <c r="D59" s="107"/>
      <c r="E59" s="107"/>
      <c r="F59" s="107"/>
      <c r="G59" s="107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</row>
    <row r="60" customFormat="false" ht="18" hidden="false" customHeight="true" outlineLevel="0" collapsed="false">
      <c r="A60" s="8"/>
      <c r="B60" s="19"/>
      <c r="C60" s="107"/>
      <c r="D60" s="107"/>
      <c r="E60" s="107"/>
      <c r="F60" s="107"/>
      <c r="G60" s="107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</row>
    <row r="61" customFormat="false" ht="18" hidden="false" customHeight="true" outlineLevel="0" collapsed="false">
      <c r="A61" s="8"/>
      <c r="B61" s="19"/>
      <c r="C61" s="107"/>
      <c r="D61" s="107"/>
      <c r="E61" s="107"/>
      <c r="F61" s="107"/>
      <c r="G61" s="107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</row>
    <row r="62" customFormat="false" ht="18" hidden="false" customHeight="true" outlineLevel="0" collapsed="false">
      <c r="A62" s="8"/>
      <c r="B62" s="19"/>
      <c r="C62" s="107"/>
      <c r="D62" s="107"/>
      <c r="E62" s="107"/>
      <c r="F62" s="107"/>
      <c r="G62" s="107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</row>
    <row r="63" customFormat="false" ht="18" hidden="false" customHeight="true" outlineLevel="0" collapsed="false">
      <c r="A63" s="8"/>
      <c r="B63" s="19"/>
      <c r="C63" s="107"/>
      <c r="D63" s="107"/>
      <c r="E63" s="107"/>
      <c r="F63" s="107"/>
      <c r="G63" s="107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</row>
    <row r="64" customFormat="false" ht="18" hidden="false" customHeight="true" outlineLevel="0" collapsed="false">
      <c r="A64" s="8"/>
      <c r="B64" s="19"/>
      <c r="C64" s="107"/>
      <c r="D64" s="107"/>
      <c r="E64" s="107"/>
      <c r="F64" s="107"/>
      <c r="G64" s="107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</row>
    <row r="65" customFormat="false" ht="18" hidden="false" customHeight="true" outlineLevel="0" collapsed="false">
      <c r="A65" s="8"/>
      <c r="B65" s="19"/>
      <c r="C65" s="107"/>
      <c r="D65" s="107"/>
      <c r="E65" s="107"/>
      <c r="F65" s="107"/>
      <c r="G65" s="107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</row>
    <row r="66" customFormat="false" ht="18" hidden="false" customHeight="true" outlineLevel="0" collapsed="false">
      <c r="A66" s="8"/>
      <c r="B66" s="19"/>
      <c r="C66" s="107"/>
      <c r="D66" s="107"/>
      <c r="E66" s="107"/>
      <c r="F66" s="107"/>
      <c r="G66" s="107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</row>
    <row r="67" customFormat="false" ht="18" hidden="false" customHeight="true" outlineLevel="0" collapsed="false">
      <c r="A67" s="8"/>
      <c r="B67" s="19"/>
      <c r="C67" s="107"/>
      <c r="D67" s="107"/>
      <c r="E67" s="107"/>
      <c r="F67" s="107"/>
      <c r="G67" s="107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</row>
    <row r="68" customFormat="false" ht="18" hidden="false" customHeight="true" outlineLevel="0" collapsed="false">
      <c r="A68" s="8"/>
      <c r="B68" s="19"/>
      <c r="C68" s="107"/>
      <c r="D68" s="107"/>
      <c r="E68" s="107"/>
      <c r="F68" s="107"/>
      <c r="G68" s="107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</row>
    <row r="69" customFormat="false" ht="18" hidden="false" customHeight="true" outlineLevel="0" collapsed="false">
      <c r="A69" s="8"/>
      <c r="B69" s="19"/>
      <c r="C69" s="107"/>
      <c r="D69" s="107"/>
      <c r="E69" s="107"/>
      <c r="F69" s="107"/>
      <c r="G69" s="107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customFormat="false" ht="18" hidden="false" customHeight="true" outlineLevel="0" collapsed="false">
      <c r="A70" s="8"/>
      <c r="B70" s="19"/>
      <c r="C70" s="107"/>
      <c r="D70" s="107"/>
      <c r="E70" s="107"/>
      <c r="F70" s="107"/>
      <c r="G70" s="107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</row>
    <row r="71" customFormat="false" ht="18" hidden="false" customHeight="true" outlineLevel="0" collapsed="false">
      <c r="A71" s="8"/>
      <c r="B71" s="19"/>
      <c r="C71" s="107"/>
      <c r="D71" s="107"/>
      <c r="E71" s="107"/>
      <c r="F71" s="107"/>
      <c r="G71" s="107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</row>
    <row r="72" customFormat="false" ht="18" hidden="false" customHeight="true" outlineLevel="0" collapsed="false">
      <c r="A72" s="8"/>
      <c r="B72" s="19"/>
      <c r="C72" s="107"/>
      <c r="D72" s="107"/>
      <c r="E72" s="107"/>
      <c r="F72" s="107"/>
      <c r="G72" s="107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</row>
    <row r="73" customFormat="false" ht="18" hidden="false" customHeight="true" outlineLevel="0" collapsed="false">
      <c r="A73" s="8"/>
      <c r="B73" s="19"/>
      <c r="C73" s="107"/>
      <c r="D73" s="107"/>
      <c r="E73" s="107"/>
      <c r="F73" s="107"/>
      <c r="G73" s="107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</row>
    <row r="74" customFormat="false" ht="18" hidden="false" customHeight="true" outlineLevel="0" collapsed="false">
      <c r="A74" s="8"/>
      <c r="B74" s="19"/>
      <c r="C74" s="107"/>
      <c r="D74" s="107"/>
      <c r="E74" s="107"/>
      <c r="F74" s="107"/>
      <c r="G74" s="107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</row>
    <row r="75" customFormat="false" ht="18" hidden="false" customHeight="true" outlineLevel="0" collapsed="false">
      <c r="A75" s="8"/>
      <c r="B75" s="19"/>
      <c r="C75" s="107"/>
      <c r="D75" s="107"/>
      <c r="E75" s="107"/>
      <c r="F75" s="107"/>
      <c r="G75" s="107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</row>
    <row r="76" customFormat="false" ht="18" hidden="false" customHeight="true" outlineLevel="0" collapsed="false">
      <c r="A76" s="8"/>
      <c r="B76" s="19"/>
      <c r="C76" s="107"/>
      <c r="D76" s="107"/>
      <c r="E76" s="107"/>
      <c r="F76" s="107"/>
      <c r="G76" s="107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</row>
    <row r="77" customFormat="false" ht="13.5" hidden="false" customHeight="true" outlineLevel="0" collapsed="false">
      <c r="A77" s="8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</row>
    <row r="78" customFormat="false" ht="13.5" hidden="false" customHeight="true" outlineLevel="0" collapsed="false">
      <c r="A78" s="8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</row>
    <row r="79" customFormat="false" ht="13.5" hidden="false" customHeight="true" outlineLevel="0" collapsed="false">
      <c r="A79" s="8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</row>
    <row r="80" customFormat="false" ht="13.5" hidden="false" customHeight="true" outlineLevel="0" collapsed="false">
      <c r="A80" s="8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</row>
    <row r="81" customFormat="false" ht="13.5" hidden="false" customHeight="true" outlineLevel="0" collapsed="false">
      <c r="A81" s="8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</row>
    <row r="82" customFormat="false" ht="13.5" hidden="false" customHeight="true" outlineLevel="0" collapsed="false">
      <c r="A82" s="8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</row>
    <row r="83" customFormat="false" ht="13.5" hidden="false" customHeight="true" outlineLevel="0" collapsed="false">
      <c r="A83" s="8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</row>
    <row r="84" customFormat="false" ht="13.5" hidden="false" customHeight="true" outlineLevel="0" collapsed="false">
      <c r="A84" s="8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</row>
    <row r="85" customFormat="false" ht="13.5" hidden="false" customHeight="true" outlineLevel="0" collapsed="false">
      <c r="A85" s="8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</row>
    <row r="86" customFormat="false" ht="13.5" hidden="false" customHeight="true" outlineLevel="0" collapsed="false">
      <c r="A86" s="8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</row>
    <row r="87" customFormat="false" ht="13.5" hidden="false" customHeight="true" outlineLevel="0" collapsed="false">
      <c r="A87" s="8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</row>
    <row r="88" customFormat="false" ht="13.5" hidden="false" customHeight="true" outlineLevel="0" collapsed="false">
      <c r="A88" s="8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</row>
    <row r="89" customFormat="false" ht="13.5" hidden="false" customHeight="true" outlineLevel="0" collapsed="false">
      <c r="A89" s="8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</row>
    <row r="90" customFormat="false" ht="13.5" hidden="false" customHeight="true" outlineLevel="0" collapsed="false">
      <c r="A90" s="8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</row>
    <row r="91" customFormat="false" ht="13.5" hidden="false" customHeight="true" outlineLevel="0" collapsed="false">
      <c r="A91" s="8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</row>
    <row r="92" customFormat="false" ht="13.5" hidden="false" customHeight="true" outlineLevel="0" collapsed="false">
      <c r="A92" s="8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</row>
    <row r="93" customFormat="false" ht="13.5" hidden="false" customHeight="true" outlineLevel="0" collapsed="false">
      <c r="A93" s="8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</row>
    <row r="94" customFormat="false" ht="13.5" hidden="false" customHeight="true" outlineLevel="0" collapsed="false">
      <c r="A94" s="8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</row>
    <row r="95" customFormat="false" ht="13.5" hidden="false" customHeight="true" outlineLevel="0" collapsed="false">
      <c r="A95" s="8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</row>
    <row r="96" customFormat="false" ht="13.5" hidden="false" customHeight="true" outlineLevel="0" collapsed="false">
      <c r="A96" s="8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</row>
    <row r="97" customFormat="false" ht="13.5" hidden="false" customHeight="true" outlineLevel="0" collapsed="false">
      <c r="A97" s="8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</row>
    <row r="98" customFormat="false" ht="13.5" hidden="false" customHeight="true" outlineLevel="0" collapsed="false">
      <c r="A98" s="8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</row>
    <row r="99" customFormat="false" ht="13.5" hidden="false" customHeight="true" outlineLevel="0" collapsed="false">
      <c r="A99" s="8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</row>
    <row r="100" customFormat="false" ht="13.5" hidden="false" customHeight="true" outlineLevel="0" collapsed="false">
      <c r="A100" s="8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</row>
    <row r="101" customFormat="false" ht="13.5" hidden="false" customHeight="true" outlineLevel="0" collapsed="false">
      <c r="A101" s="8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</row>
    <row r="102" customFormat="false" ht="13.5" hidden="false" customHeight="true" outlineLevel="0" collapsed="false">
      <c r="A102" s="8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</row>
    <row r="103" customFormat="false" ht="13.5" hidden="false" customHeight="true" outlineLevel="0" collapsed="false">
      <c r="A103" s="8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</row>
    <row r="104" customFormat="false" ht="13.5" hidden="false" customHeight="true" outlineLevel="0" collapsed="false">
      <c r="A104" s="8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</row>
    <row r="105" customFormat="false" ht="13.5" hidden="false" customHeight="true" outlineLevel="0" collapsed="false">
      <c r="A105" s="8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</row>
    <row r="106" customFormat="false" ht="13.5" hidden="false" customHeight="true" outlineLevel="0" collapsed="false">
      <c r="A106" s="8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</row>
    <row r="107" customFormat="false" ht="13.5" hidden="false" customHeight="true" outlineLevel="0" collapsed="false">
      <c r="A107" s="8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</row>
    <row r="108" customFormat="false" ht="13.5" hidden="false" customHeight="true" outlineLevel="0" collapsed="false">
      <c r="A108" s="8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</row>
    <row r="109" customFormat="false" ht="13.5" hidden="false" customHeight="true" outlineLevel="0" collapsed="false">
      <c r="A109" s="8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</row>
    <row r="110" customFormat="false" ht="13.5" hidden="false" customHeight="true" outlineLevel="0" collapsed="false">
      <c r="A110" s="8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</row>
    <row r="111" customFormat="false" ht="13.5" hidden="false" customHeight="true" outlineLevel="0" collapsed="false">
      <c r="A111" s="8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</row>
    <row r="112" customFormat="false" ht="13.5" hidden="false" customHeight="true" outlineLevel="0" collapsed="false">
      <c r="A112" s="8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</row>
    <row r="113" customFormat="false" ht="13.5" hidden="false" customHeight="true" outlineLevel="0" collapsed="false">
      <c r="A113" s="8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</row>
    <row r="114" customFormat="false" ht="13.5" hidden="false" customHeight="true" outlineLevel="0" collapsed="false">
      <c r="A114" s="8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</row>
    <row r="115" customFormat="false" ht="13.5" hidden="false" customHeight="true" outlineLevel="0" collapsed="false">
      <c r="A115" s="8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</row>
    <row r="116" customFormat="false" ht="13.5" hidden="false" customHeight="true" outlineLevel="0" collapsed="false">
      <c r="A116" s="8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</row>
    <row r="117" customFormat="false" ht="13.5" hidden="false" customHeight="true" outlineLevel="0" collapsed="false">
      <c r="A117" s="8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</row>
    <row r="118" customFormat="false" ht="13.5" hidden="false" customHeight="true" outlineLevel="0" collapsed="false">
      <c r="A118" s="8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</row>
    <row r="119" customFormat="false" ht="13.5" hidden="false" customHeight="true" outlineLevel="0" collapsed="false">
      <c r="A119" s="8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</row>
    <row r="120" customFormat="false" ht="13.5" hidden="false" customHeight="true" outlineLevel="0" collapsed="false">
      <c r="A120" s="8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</row>
    <row r="121" customFormat="false" ht="13.5" hidden="false" customHeight="true" outlineLevel="0" collapsed="false">
      <c r="A121" s="8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</row>
    <row r="122" customFormat="false" ht="13.5" hidden="false" customHeight="true" outlineLevel="0" collapsed="false">
      <c r="A122" s="8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</row>
    <row r="123" customFormat="false" ht="13.5" hidden="false" customHeight="true" outlineLevel="0" collapsed="false">
      <c r="A123" s="8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</row>
    <row r="124" customFormat="false" ht="13.5" hidden="false" customHeight="true" outlineLevel="0" collapsed="false">
      <c r="A124" s="8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</row>
    <row r="125" customFormat="false" ht="13.5" hidden="false" customHeight="true" outlineLevel="0" collapsed="false">
      <c r="A125" s="8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</row>
    <row r="126" customFormat="false" ht="13.5" hidden="false" customHeight="true" outlineLevel="0" collapsed="false">
      <c r="A126" s="8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</row>
    <row r="127" customFormat="false" ht="13.5" hidden="false" customHeight="true" outlineLevel="0" collapsed="false">
      <c r="A127" s="8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</row>
    <row r="128" customFormat="false" ht="13.5" hidden="false" customHeight="true" outlineLevel="0" collapsed="false">
      <c r="A128" s="8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</row>
    <row r="129" customFormat="false" ht="13.5" hidden="false" customHeight="true" outlineLevel="0" collapsed="false">
      <c r="A129" s="8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</row>
    <row r="130" customFormat="false" ht="13.5" hidden="false" customHeight="true" outlineLevel="0" collapsed="false">
      <c r="A130" s="8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</row>
    <row r="131" customFormat="false" ht="13.5" hidden="false" customHeight="true" outlineLevel="0" collapsed="false">
      <c r="A131" s="8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</row>
    <row r="132" customFormat="false" ht="13.5" hidden="false" customHeight="true" outlineLevel="0" collapsed="false">
      <c r="A132" s="8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</row>
    <row r="133" customFormat="false" ht="13.5" hidden="false" customHeight="true" outlineLevel="0" collapsed="false">
      <c r="A133" s="8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</row>
    <row r="134" customFormat="false" ht="13.5" hidden="false" customHeight="true" outlineLevel="0" collapsed="false">
      <c r="A134" s="8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</row>
    <row r="135" customFormat="false" ht="13.5" hidden="false" customHeight="true" outlineLevel="0" collapsed="false">
      <c r="A135" s="8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</row>
    <row r="136" customFormat="false" ht="13.5" hidden="false" customHeight="true" outlineLevel="0" collapsed="false">
      <c r="A136" s="8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</row>
    <row r="137" customFormat="false" ht="13.5" hidden="false" customHeight="true" outlineLevel="0" collapsed="false">
      <c r="A137" s="8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</row>
    <row r="138" customFormat="false" ht="13.5" hidden="false" customHeight="true" outlineLevel="0" collapsed="false">
      <c r="A138" s="8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</row>
    <row r="139" customFormat="false" ht="13.5" hidden="false" customHeight="true" outlineLevel="0" collapsed="false">
      <c r="A139" s="8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</row>
    <row r="140" customFormat="false" ht="13.5" hidden="false" customHeight="true" outlineLevel="0" collapsed="false">
      <c r="A140" s="8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</row>
    <row r="141" customFormat="false" ht="13.5" hidden="false" customHeight="true" outlineLevel="0" collapsed="false">
      <c r="A141" s="8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</row>
    <row r="142" customFormat="false" ht="13.5" hidden="false" customHeight="true" outlineLevel="0" collapsed="false">
      <c r="A142" s="8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</row>
    <row r="143" customFormat="false" ht="13.5" hidden="false" customHeight="true" outlineLevel="0" collapsed="false">
      <c r="A143" s="8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</row>
    <row r="144" customFormat="false" ht="13.5" hidden="false" customHeight="true" outlineLevel="0" collapsed="false">
      <c r="A144" s="8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</row>
    <row r="145" customFormat="false" ht="13.5" hidden="false" customHeight="true" outlineLevel="0" collapsed="false">
      <c r="A145" s="8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</row>
    <row r="146" customFormat="false" ht="13.5" hidden="false" customHeight="true" outlineLevel="0" collapsed="false">
      <c r="A146" s="8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</row>
    <row r="147" customFormat="false" ht="13.5" hidden="false" customHeight="true" outlineLevel="0" collapsed="false">
      <c r="A147" s="8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</row>
    <row r="148" customFormat="false" ht="13.5" hidden="false" customHeight="true" outlineLevel="0" collapsed="false">
      <c r="A148" s="8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</row>
    <row r="149" customFormat="false" ht="13.5" hidden="false" customHeight="true" outlineLevel="0" collapsed="false">
      <c r="A149" s="8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</row>
    <row r="150" customFormat="false" ht="13.5" hidden="false" customHeight="true" outlineLevel="0" collapsed="false">
      <c r="A150" s="8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</row>
    <row r="151" customFormat="false" ht="13.5" hidden="false" customHeight="true" outlineLevel="0" collapsed="false">
      <c r="A151" s="8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</row>
    <row r="152" customFormat="false" ht="13.5" hidden="false" customHeight="true" outlineLevel="0" collapsed="false">
      <c r="A152" s="8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</row>
    <row r="153" customFormat="false" ht="13.5" hidden="false" customHeight="true" outlineLevel="0" collapsed="false">
      <c r="A153" s="8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</row>
    <row r="154" customFormat="false" ht="13.5" hidden="false" customHeight="true" outlineLevel="0" collapsed="false">
      <c r="A154" s="8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</row>
    <row r="155" customFormat="false" ht="13.5" hidden="false" customHeight="true" outlineLevel="0" collapsed="false">
      <c r="A155" s="8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</row>
    <row r="156" customFormat="false" ht="13.5" hidden="false" customHeight="true" outlineLevel="0" collapsed="false">
      <c r="A156" s="8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</row>
    <row r="157" customFormat="false" ht="13.5" hidden="false" customHeight="true" outlineLevel="0" collapsed="false">
      <c r="A157" s="8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</row>
    <row r="158" customFormat="false" ht="13.5" hidden="false" customHeight="true" outlineLevel="0" collapsed="false">
      <c r="A158" s="8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</row>
    <row r="159" customFormat="false" ht="13.5" hidden="false" customHeight="true" outlineLevel="0" collapsed="false">
      <c r="A159" s="8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</row>
    <row r="160" customFormat="false" ht="13.5" hidden="false" customHeight="true" outlineLevel="0" collapsed="false">
      <c r="A160" s="8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</row>
    <row r="161" customFormat="false" ht="13.5" hidden="false" customHeight="true" outlineLevel="0" collapsed="false">
      <c r="A161" s="8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</row>
    <row r="162" customFormat="false" ht="13.5" hidden="false" customHeight="true" outlineLevel="0" collapsed="false">
      <c r="A162" s="8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</row>
    <row r="163" customFormat="false" ht="13.5" hidden="false" customHeight="true" outlineLevel="0" collapsed="false">
      <c r="A163" s="8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</row>
    <row r="164" customFormat="false" ht="13.5" hidden="false" customHeight="true" outlineLevel="0" collapsed="false">
      <c r="A164" s="8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</row>
    <row r="165" customFormat="false" ht="13.5" hidden="false" customHeight="true" outlineLevel="0" collapsed="false">
      <c r="A165" s="8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</row>
    <row r="166" customFormat="false" ht="13.5" hidden="false" customHeight="true" outlineLevel="0" collapsed="false">
      <c r="A166" s="8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</row>
    <row r="167" customFormat="false" ht="13.5" hidden="false" customHeight="true" outlineLevel="0" collapsed="false">
      <c r="A167" s="8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</row>
    <row r="168" customFormat="false" ht="13.5" hidden="false" customHeight="true" outlineLevel="0" collapsed="false">
      <c r="A168" s="8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</row>
    <row r="169" customFormat="false" ht="13.5" hidden="false" customHeight="true" outlineLevel="0" collapsed="false">
      <c r="A169" s="8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</row>
    <row r="170" customFormat="false" ht="13.5" hidden="false" customHeight="true" outlineLevel="0" collapsed="false">
      <c r="A170" s="8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</row>
    <row r="171" customFormat="false" ht="13.5" hidden="false" customHeight="true" outlineLevel="0" collapsed="false">
      <c r="A171" s="8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</row>
    <row r="172" customFormat="false" ht="13.5" hidden="false" customHeight="true" outlineLevel="0" collapsed="false">
      <c r="A172" s="8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</row>
    <row r="173" customFormat="false" ht="13.5" hidden="false" customHeight="true" outlineLevel="0" collapsed="false">
      <c r="A173" s="8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</row>
    <row r="174" customFormat="false" ht="13.5" hidden="false" customHeight="true" outlineLevel="0" collapsed="false">
      <c r="A174" s="8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</row>
    <row r="175" customFormat="false" ht="13.5" hidden="false" customHeight="true" outlineLevel="0" collapsed="false">
      <c r="A175" s="8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</row>
    <row r="176" customFormat="false" ht="13.5" hidden="false" customHeight="true" outlineLevel="0" collapsed="false">
      <c r="A176" s="8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</row>
    <row r="177" customFormat="false" ht="13.5" hidden="false" customHeight="true" outlineLevel="0" collapsed="false">
      <c r="A177" s="8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</row>
    <row r="178" customFormat="false" ht="13.5" hidden="false" customHeight="true" outlineLevel="0" collapsed="false">
      <c r="A178" s="8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</row>
    <row r="179" customFormat="false" ht="13.5" hidden="false" customHeight="true" outlineLevel="0" collapsed="false">
      <c r="A179" s="8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</row>
    <row r="180" customFormat="false" ht="13.5" hidden="false" customHeight="true" outlineLevel="0" collapsed="false">
      <c r="A180" s="8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</row>
    <row r="181" customFormat="false" ht="13.5" hidden="false" customHeight="true" outlineLevel="0" collapsed="false">
      <c r="A181" s="8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</row>
    <row r="182" customFormat="false" ht="13.5" hidden="false" customHeight="true" outlineLevel="0" collapsed="false">
      <c r="A182" s="8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</row>
    <row r="183" customFormat="false" ht="13.5" hidden="false" customHeight="true" outlineLevel="0" collapsed="false">
      <c r="A183" s="8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</row>
    <row r="184" customFormat="false" ht="13.5" hidden="false" customHeight="true" outlineLevel="0" collapsed="false">
      <c r="A184" s="8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</row>
    <row r="185" customFormat="false" ht="13.5" hidden="false" customHeight="true" outlineLevel="0" collapsed="false">
      <c r="A185" s="8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</row>
    <row r="186" customFormat="false" ht="13.5" hidden="false" customHeight="true" outlineLevel="0" collapsed="false">
      <c r="A186" s="8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</row>
    <row r="187" customFormat="false" ht="13.5" hidden="false" customHeight="true" outlineLevel="0" collapsed="false">
      <c r="A187" s="8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</row>
    <row r="188" customFormat="false" ht="13.5" hidden="false" customHeight="true" outlineLevel="0" collapsed="false">
      <c r="A188" s="8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</row>
    <row r="189" customFormat="false" ht="13.5" hidden="false" customHeight="true" outlineLevel="0" collapsed="false">
      <c r="A189" s="8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</row>
    <row r="190" customFormat="false" ht="13.5" hidden="false" customHeight="true" outlineLevel="0" collapsed="false">
      <c r="A190" s="8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</row>
    <row r="191" customFormat="false" ht="13.5" hidden="false" customHeight="true" outlineLevel="0" collapsed="false">
      <c r="A191" s="8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</row>
    <row r="192" customFormat="false" ht="13.5" hidden="false" customHeight="true" outlineLevel="0" collapsed="false">
      <c r="A192" s="8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</row>
    <row r="193" customFormat="false" ht="13.5" hidden="false" customHeight="true" outlineLevel="0" collapsed="false">
      <c r="A193" s="8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</row>
    <row r="194" customFormat="false" ht="13.5" hidden="false" customHeight="true" outlineLevel="0" collapsed="false">
      <c r="A194" s="8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</row>
    <row r="195" customFormat="false" ht="13.5" hidden="false" customHeight="true" outlineLevel="0" collapsed="false">
      <c r="A195" s="8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</row>
    <row r="196" customFormat="false" ht="13.5" hidden="false" customHeight="true" outlineLevel="0" collapsed="false">
      <c r="A196" s="8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</row>
    <row r="197" customFormat="false" ht="13.5" hidden="false" customHeight="true" outlineLevel="0" collapsed="false">
      <c r="A197" s="8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</row>
    <row r="198" customFormat="false" ht="13.5" hidden="false" customHeight="true" outlineLevel="0" collapsed="false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</row>
    <row r="199" customFormat="false" ht="13.5" hidden="false" customHeight="true" outlineLevel="0" collapsed="false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</row>
    <row r="200" customFormat="false" ht="13.5" hidden="false" customHeight="true" outlineLevel="0" collapsed="false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</row>
    <row r="201" customFormat="false" ht="13.5" hidden="false" customHeight="true" outlineLevel="0" collapsed="false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</row>
    <row r="202" customFormat="false" ht="13.5" hidden="false" customHeight="true" outlineLevel="0" collapsed="false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</row>
    <row r="203" customFormat="false" ht="13.5" hidden="false" customHeight="true" outlineLevel="0" collapsed="false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</row>
    <row r="204" customFormat="false" ht="13.5" hidden="false" customHeight="true" outlineLevel="0" collapsed="false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</row>
    <row r="205" customFormat="false" ht="13.5" hidden="false" customHeight="true" outlineLevel="0" collapsed="false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</row>
    <row r="206" customFormat="false" ht="13.5" hidden="false" customHeight="true" outlineLevel="0" collapsed="false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</row>
    <row r="207" customFormat="false" ht="13.5" hidden="false" customHeight="true" outlineLevel="0" collapsed="false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</row>
    <row r="208" customFormat="false" ht="13.5" hidden="false" customHeight="true" outlineLevel="0" collapsed="false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</row>
    <row r="209" customFormat="false" ht="13.5" hidden="false" customHeight="true" outlineLevel="0" collapsed="false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</row>
    <row r="210" customFormat="false" ht="13.5" hidden="false" customHeight="true" outlineLevel="0" collapsed="false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</row>
    <row r="211" customFormat="false" ht="15.75" hidden="false" customHeight="true" outlineLevel="0" collapsed="false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</row>
    <row r="212" customFormat="false" ht="15.75" hidden="false" customHeight="true" outlineLevel="0" collapsed="false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</row>
    <row r="213" customFormat="false" ht="15.75" hidden="false" customHeight="true" outlineLevel="0" collapsed="false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</row>
    <row r="214" customFormat="false" ht="15.75" hidden="false" customHeight="true" outlineLevel="0" collapsed="false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</row>
    <row r="215" customFormat="false" ht="15.75" hidden="false" customHeight="true" outlineLevel="0" collapsed="false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</row>
    <row r="216" customFormat="false" ht="15.75" hidden="false" customHeight="true" outlineLevel="0" collapsed="false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</row>
    <row r="217" customFormat="false" ht="15.75" hidden="false" customHeight="true" outlineLevel="0" collapsed="false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</row>
    <row r="218" customFormat="false" ht="15.75" hidden="false" customHeight="true" outlineLevel="0" collapsed="false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</row>
    <row r="219" customFormat="false" ht="15.75" hidden="false" customHeight="true" outlineLevel="0" collapsed="false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</row>
    <row r="220" customFormat="false" ht="15.75" hidden="false" customHeight="true" outlineLevel="0" collapsed="false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</row>
    <row r="221" customFormat="false" ht="15.75" hidden="false" customHeight="true" outlineLevel="0" collapsed="false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</row>
    <row r="222" customFormat="false" ht="15.75" hidden="false" customHeight="true" outlineLevel="0" collapsed="false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</row>
    <row r="223" customFormat="false" ht="15.75" hidden="false" customHeight="true" outlineLevel="0" collapsed="false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</row>
    <row r="224" customFormat="false" ht="15.75" hidden="false" customHeight="true" outlineLevel="0" collapsed="false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</row>
    <row r="225" customFormat="false" ht="15.75" hidden="false" customHeight="tru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</row>
    <row r="226" customFormat="false" ht="15.75" hidden="false" customHeight="tru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</row>
    <row r="227" customFormat="false" ht="15.75" hidden="false" customHeight="tru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</row>
    <row r="228" customFormat="false" ht="15.75" hidden="false" customHeight="tru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</row>
    <row r="229" customFormat="false" ht="15.75" hidden="false" customHeight="tru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</row>
    <row r="230" customFormat="false" ht="15.75" hidden="false" customHeight="tru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</row>
    <row r="231" customFormat="false" ht="15.75" hidden="false" customHeight="true" outlineLevel="0" collapsed="false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</row>
    <row r="232" customFormat="false" ht="15.75" hidden="false" customHeight="true" outlineLevel="0" collapsed="false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</row>
    <row r="233" customFormat="false" ht="15.75" hidden="false" customHeight="true" outlineLevel="0" collapsed="false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</row>
    <row r="234" customFormat="false" ht="15.75" hidden="false" customHeight="true" outlineLevel="0" collapsed="false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</row>
    <row r="235" customFormat="false" ht="15.75" hidden="false" customHeight="true" outlineLevel="0" collapsed="false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</row>
    <row r="236" customFormat="false" ht="15.75" hidden="false" customHeight="true" outlineLevel="0" collapsed="false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</row>
    <row r="237" customFormat="false" ht="15.75" hidden="false" customHeight="true" outlineLevel="0" collapsed="false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</row>
    <row r="238" customFormat="false" ht="15.75" hidden="false" customHeight="true" outlineLevel="0" collapsed="false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</row>
    <row r="239" customFormat="false" ht="15.75" hidden="false" customHeight="true" outlineLevel="0" collapsed="false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</row>
    <row r="240" customFormat="false" ht="15.75" hidden="false" customHeight="true" outlineLevel="0" collapsed="false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</row>
    <row r="241" customFormat="false" ht="15.75" hidden="false" customHeight="true" outlineLevel="0" collapsed="false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</row>
    <row r="242" customFormat="false" ht="15.75" hidden="false" customHeight="true" outlineLevel="0" collapsed="false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</row>
    <row r="243" customFormat="false" ht="15.75" hidden="false" customHeight="true" outlineLevel="0" collapsed="false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</row>
    <row r="244" customFormat="false" ht="15.75" hidden="false" customHeight="true" outlineLevel="0" collapsed="false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</row>
    <row r="245" customFormat="false" ht="15.75" hidden="false" customHeight="true" outlineLevel="0" collapsed="false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</row>
    <row r="246" customFormat="false" ht="15.75" hidden="false" customHeight="true" outlineLevel="0" collapsed="false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</row>
    <row r="247" customFormat="false" ht="15.75" hidden="false" customHeight="true" outlineLevel="0" collapsed="false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</row>
    <row r="248" customFormat="false" ht="15.75" hidden="false" customHeight="true" outlineLevel="0" collapsed="false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</row>
    <row r="249" customFormat="false" ht="15.75" hidden="false" customHeight="true" outlineLevel="0" collapsed="false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</row>
    <row r="250" customFormat="false" ht="15.75" hidden="false" customHeight="true" outlineLevel="0" collapsed="false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</row>
    <row r="251" customFormat="false" ht="15.75" hidden="false" customHeight="true" outlineLevel="0" collapsed="false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</row>
    <row r="252" customFormat="false" ht="15.75" hidden="false" customHeight="true" outlineLevel="0" collapsed="false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</row>
    <row r="253" customFormat="false" ht="15.75" hidden="false" customHeight="true" outlineLevel="0" collapsed="false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</row>
    <row r="254" customFormat="false" ht="15.75" hidden="false" customHeight="true" outlineLevel="0" collapsed="false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</row>
    <row r="255" customFormat="false" ht="15.75" hidden="false" customHeight="true" outlineLevel="0" collapsed="false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</row>
    <row r="256" customFormat="false" ht="15.75" hidden="false" customHeight="true" outlineLevel="0" collapsed="false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</row>
    <row r="257" customFormat="false" ht="15.75" hidden="false" customHeight="true" outlineLevel="0" collapsed="false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</row>
    <row r="258" customFormat="false" ht="15.75" hidden="false" customHeight="true" outlineLevel="0" collapsed="false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</row>
    <row r="259" customFormat="false" ht="15.75" hidden="false" customHeight="true" outlineLevel="0" collapsed="false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</row>
    <row r="260" customFormat="false" ht="15.75" hidden="false" customHeight="true" outlineLevel="0" collapsed="false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</row>
    <row r="261" customFormat="false" ht="15.75" hidden="false" customHeight="true" outlineLevel="0" collapsed="false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</row>
    <row r="262" customFormat="false" ht="15.75" hidden="false" customHeight="true" outlineLevel="0" collapsed="false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</row>
    <row r="263" customFormat="false" ht="15.75" hidden="false" customHeight="true" outlineLevel="0" collapsed="false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</row>
    <row r="264" customFormat="false" ht="15.75" hidden="false" customHeight="true" outlineLevel="0" collapsed="false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</row>
    <row r="265" customFormat="false" ht="15.75" hidden="false" customHeight="true" outlineLevel="0" collapsed="false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</row>
    <row r="266" customFormat="false" ht="15.75" hidden="false" customHeight="true" outlineLevel="0" collapsed="false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</row>
    <row r="267" customFormat="false" ht="15.75" hidden="false" customHeight="true" outlineLevel="0" collapsed="false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</row>
    <row r="268" customFormat="false" ht="15.75" hidden="false" customHeight="true" outlineLevel="0" collapsed="false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</row>
    <row r="269" customFormat="false" ht="15.75" hidden="false" customHeight="true" outlineLevel="0" collapsed="false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</row>
    <row r="270" customFormat="false" ht="15.75" hidden="false" customHeight="true" outlineLevel="0" collapsed="false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</row>
    <row r="271" customFormat="false" ht="15.75" hidden="false" customHeight="true" outlineLevel="0" collapsed="false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</row>
    <row r="272" customFormat="false" ht="15.75" hidden="false" customHeight="true" outlineLevel="0" collapsed="false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</row>
    <row r="273" customFormat="false" ht="15.75" hidden="false" customHeight="true" outlineLevel="0" collapsed="false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</row>
    <row r="274" customFormat="false" ht="15.75" hidden="false" customHeight="true" outlineLevel="0" collapsed="false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</row>
    <row r="275" customFormat="false" ht="15.75" hidden="false" customHeight="true" outlineLevel="0" collapsed="false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</row>
    <row r="276" customFormat="false" ht="15.75" hidden="false" customHeight="true" outlineLevel="0" collapsed="false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</row>
    <row r="277" customFormat="false" ht="15.75" hidden="false" customHeight="true" outlineLevel="0" collapsed="false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</row>
    <row r="278" customFormat="false" ht="15.75" hidden="false" customHeight="true" outlineLevel="0" collapsed="false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</row>
    <row r="279" customFormat="false" ht="15.75" hidden="false" customHeight="true" outlineLevel="0" collapsed="false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</row>
    <row r="280" customFormat="false" ht="15.75" hidden="false" customHeight="true" outlineLevel="0" collapsed="false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</row>
    <row r="281" customFormat="false" ht="15.75" hidden="false" customHeight="true" outlineLevel="0" collapsed="false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</row>
    <row r="282" customFormat="false" ht="15.75" hidden="false" customHeight="true" outlineLevel="0" collapsed="false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</row>
    <row r="283" customFormat="false" ht="15.75" hidden="false" customHeight="true" outlineLevel="0" collapsed="false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</row>
    <row r="284" customFormat="false" ht="15.75" hidden="false" customHeight="true" outlineLevel="0" collapsed="false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</row>
    <row r="285" customFormat="false" ht="15.75" hidden="false" customHeight="true" outlineLevel="0" collapsed="false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</row>
    <row r="286" customFormat="false" ht="15.75" hidden="false" customHeight="true" outlineLevel="0" collapsed="false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</row>
    <row r="287" customFormat="false" ht="15.75" hidden="false" customHeight="true" outlineLevel="0" collapsed="false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</row>
    <row r="288" customFormat="false" ht="15.75" hidden="false" customHeight="true" outlineLevel="0" collapsed="false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</row>
    <row r="289" customFormat="false" ht="15.75" hidden="false" customHeight="true" outlineLevel="0" collapsed="false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</row>
    <row r="290" customFormat="false" ht="15.75" hidden="false" customHeight="true" outlineLevel="0" collapsed="false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</row>
    <row r="291" customFormat="false" ht="15.75" hidden="false" customHeight="true" outlineLevel="0" collapsed="false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</row>
    <row r="292" customFormat="false" ht="15.75" hidden="false" customHeight="true" outlineLevel="0" collapsed="false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</row>
    <row r="293" customFormat="false" ht="15.75" hidden="false" customHeight="true" outlineLevel="0" collapsed="false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</row>
    <row r="294" customFormat="false" ht="15.75" hidden="false" customHeight="true" outlineLevel="0" collapsed="false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</row>
    <row r="295" customFormat="false" ht="15.75" hidden="false" customHeight="true" outlineLevel="0" collapsed="false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</row>
    <row r="296" customFormat="false" ht="15.75" hidden="false" customHeight="true" outlineLevel="0" collapsed="false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</row>
    <row r="297" customFormat="false" ht="15.75" hidden="false" customHeight="true" outlineLevel="0" collapsed="false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</row>
    <row r="298" customFormat="false" ht="15.75" hidden="false" customHeight="true" outlineLevel="0" collapsed="false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</row>
    <row r="299" customFormat="false" ht="15.75" hidden="false" customHeight="true" outlineLevel="0" collapsed="false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</row>
    <row r="300" customFormat="false" ht="15.75" hidden="false" customHeight="true" outlineLevel="0" collapsed="false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</row>
    <row r="301" customFormat="false" ht="15.75" hidden="false" customHeight="true" outlineLevel="0" collapsed="false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</row>
    <row r="302" customFormat="false" ht="15.75" hidden="false" customHeight="true" outlineLevel="0" collapsed="false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</row>
    <row r="303" customFormat="false" ht="15.75" hidden="false" customHeight="true" outlineLevel="0" collapsed="false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</row>
    <row r="304" customFormat="false" ht="15.75" hidden="false" customHeight="true" outlineLevel="0" collapsed="false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</row>
    <row r="305" customFormat="false" ht="15.75" hidden="false" customHeight="true" outlineLevel="0" collapsed="false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</row>
    <row r="306" customFormat="false" ht="15.75" hidden="false" customHeight="true" outlineLevel="0" collapsed="false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</row>
    <row r="307" customFormat="false" ht="15.75" hidden="false" customHeight="true" outlineLevel="0" collapsed="false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</row>
    <row r="308" customFormat="false" ht="15.75" hidden="false" customHeight="true" outlineLevel="0" collapsed="false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</row>
    <row r="309" customFormat="false" ht="15.75" hidden="false" customHeight="true" outlineLevel="0" collapsed="false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</row>
    <row r="310" customFormat="false" ht="15.75" hidden="false" customHeight="true" outlineLevel="0" collapsed="false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</row>
    <row r="311" customFormat="false" ht="15.75" hidden="false" customHeight="true" outlineLevel="0" collapsed="false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</row>
    <row r="312" customFormat="false" ht="15.75" hidden="false" customHeight="true" outlineLevel="0" collapsed="false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</row>
    <row r="313" customFormat="false" ht="15.75" hidden="false" customHeight="true" outlineLevel="0" collapsed="false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</row>
    <row r="314" customFormat="false" ht="15.75" hidden="false" customHeight="true" outlineLevel="0" collapsed="false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</row>
    <row r="315" customFormat="false" ht="15.75" hidden="false" customHeight="true" outlineLevel="0" collapsed="false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</row>
    <row r="316" customFormat="false" ht="15.75" hidden="false" customHeight="true" outlineLevel="0" collapsed="false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</row>
    <row r="317" customFormat="false" ht="15.75" hidden="false" customHeight="true" outlineLevel="0" collapsed="false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</row>
    <row r="318" customFormat="false" ht="15.75" hidden="false" customHeight="true" outlineLevel="0" collapsed="false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</row>
    <row r="319" customFormat="false" ht="15.75" hidden="false" customHeight="true" outlineLevel="0" collapsed="false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</row>
    <row r="320" customFormat="false" ht="15.75" hidden="false" customHeight="true" outlineLevel="0" collapsed="false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</row>
    <row r="321" customFormat="false" ht="15.75" hidden="false" customHeight="true" outlineLevel="0" collapsed="false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</row>
    <row r="322" customFormat="false" ht="15.75" hidden="false" customHeight="true" outlineLevel="0" collapsed="false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</row>
    <row r="323" customFormat="false" ht="15.75" hidden="false" customHeight="true" outlineLevel="0" collapsed="false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</row>
    <row r="324" customFormat="false" ht="15.75" hidden="false" customHeight="true" outlineLevel="0" collapsed="false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</row>
    <row r="325" customFormat="false" ht="15.75" hidden="false" customHeight="true" outlineLevel="0" collapsed="false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</row>
    <row r="326" customFormat="false" ht="15.75" hidden="false" customHeight="true" outlineLevel="0" collapsed="false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</row>
    <row r="327" customFormat="false" ht="15.75" hidden="false" customHeight="true" outlineLevel="0" collapsed="false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</row>
    <row r="328" customFormat="false" ht="15.75" hidden="false" customHeight="true" outlineLevel="0" collapsed="false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</row>
    <row r="329" customFormat="false" ht="15.75" hidden="false" customHeight="true" outlineLevel="0" collapsed="false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</row>
    <row r="330" customFormat="false" ht="15.75" hidden="false" customHeight="true" outlineLevel="0" collapsed="false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</row>
    <row r="331" customFormat="false" ht="15.75" hidden="false" customHeight="true" outlineLevel="0" collapsed="false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</row>
    <row r="332" customFormat="false" ht="15.75" hidden="false" customHeight="true" outlineLevel="0" collapsed="false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</row>
    <row r="333" customFormat="false" ht="15.75" hidden="false" customHeight="true" outlineLevel="0" collapsed="false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</row>
    <row r="334" customFormat="false" ht="15.75" hidden="false" customHeight="true" outlineLevel="0" collapsed="false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</row>
    <row r="335" customFormat="false" ht="15.75" hidden="false" customHeight="true" outlineLevel="0" collapsed="false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</row>
    <row r="336" customFormat="false" ht="15.75" hidden="false" customHeight="true" outlineLevel="0" collapsed="false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</row>
    <row r="337" customFormat="false" ht="15.75" hidden="false" customHeight="true" outlineLevel="0" collapsed="false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</row>
    <row r="338" customFormat="false" ht="15.75" hidden="false" customHeight="true" outlineLevel="0" collapsed="false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</row>
    <row r="339" customFormat="false" ht="15.75" hidden="false" customHeight="true" outlineLevel="0" collapsed="false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</row>
    <row r="340" customFormat="false" ht="15.75" hidden="false" customHeight="true" outlineLevel="0" collapsed="false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</row>
    <row r="341" customFormat="false" ht="15.75" hidden="false" customHeight="true" outlineLevel="0" collapsed="false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</row>
    <row r="342" customFormat="false" ht="15.75" hidden="false" customHeight="true" outlineLevel="0" collapsed="false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</row>
    <row r="343" customFormat="false" ht="15.75" hidden="false" customHeight="true" outlineLevel="0" collapsed="false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</row>
    <row r="344" customFormat="false" ht="15.75" hidden="false" customHeight="true" outlineLevel="0" collapsed="false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</row>
    <row r="345" customFormat="false" ht="15.75" hidden="false" customHeight="true" outlineLevel="0" collapsed="false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</row>
    <row r="346" customFormat="false" ht="15.75" hidden="false" customHeight="true" outlineLevel="0" collapsed="false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</row>
    <row r="347" customFormat="false" ht="15.75" hidden="false" customHeight="true" outlineLevel="0" collapsed="false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</row>
    <row r="348" customFormat="false" ht="15.75" hidden="false" customHeight="true" outlineLevel="0" collapsed="false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</row>
    <row r="349" customFormat="false" ht="15.75" hidden="false" customHeight="true" outlineLevel="0" collapsed="false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</row>
    <row r="350" customFormat="false" ht="15.75" hidden="false" customHeight="true" outlineLevel="0" collapsed="false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</row>
    <row r="351" customFormat="false" ht="15.75" hidden="false" customHeight="true" outlineLevel="0" collapsed="false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</row>
    <row r="352" customFormat="false" ht="15.75" hidden="false" customHeight="true" outlineLevel="0" collapsed="false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</row>
    <row r="353" customFormat="false" ht="15.75" hidden="false" customHeight="true" outlineLevel="0" collapsed="false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</row>
    <row r="354" customFormat="false" ht="15.75" hidden="false" customHeight="true" outlineLevel="0" collapsed="false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</row>
    <row r="355" customFormat="false" ht="15.75" hidden="false" customHeight="true" outlineLevel="0" collapsed="false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</row>
    <row r="356" customFormat="false" ht="15.75" hidden="false" customHeight="true" outlineLevel="0" collapsed="false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</row>
    <row r="357" customFormat="false" ht="15.75" hidden="false" customHeight="true" outlineLevel="0" collapsed="false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</row>
    <row r="358" customFormat="false" ht="15.75" hidden="false" customHeight="true" outlineLevel="0" collapsed="false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</row>
    <row r="359" customFormat="false" ht="15.75" hidden="false" customHeight="true" outlineLevel="0" collapsed="false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</row>
    <row r="360" customFormat="false" ht="15.75" hidden="false" customHeight="true" outlineLevel="0" collapsed="false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</row>
    <row r="361" customFormat="false" ht="15.75" hidden="false" customHeight="true" outlineLevel="0" collapsed="false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</row>
    <row r="362" customFormat="false" ht="15.75" hidden="false" customHeight="true" outlineLevel="0" collapsed="false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</row>
    <row r="363" customFormat="false" ht="15.75" hidden="false" customHeight="true" outlineLevel="0" collapsed="false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</row>
    <row r="364" customFormat="false" ht="15.75" hidden="false" customHeight="true" outlineLevel="0" collapsed="false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</row>
    <row r="365" customFormat="false" ht="15.75" hidden="false" customHeight="true" outlineLevel="0" collapsed="false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</row>
    <row r="366" customFormat="false" ht="15.75" hidden="false" customHeight="true" outlineLevel="0" collapsed="false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</row>
    <row r="367" customFormat="false" ht="15.75" hidden="false" customHeight="true" outlineLevel="0" collapsed="false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</row>
    <row r="368" customFormat="false" ht="15.75" hidden="false" customHeight="true" outlineLevel="0" collapsed="false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</row>
    <row r="369" customFormat="false" ht="15.75" hidden="false" customHeight="true" outlineLevel="0" collapsed="false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</row>
    <row r="370" customFormat="false" ht="15.75" hidden="false" customHeight="true" outlineLevel="0" collapsed="false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</row>
    <row r="371" customFormat="false" ht="15.75" hidden="false" customHeight="true" outlineLevel="0" collapsed="false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</row>
    <row r="372" customFormat="false" ht="15.75" hidden="false" customHeight="true" outlineLevel="0" collapsed="false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</row>
    <row r="373" customFormat="false" ht="15.75" hidden="false" customHeight="true" outlineLevel="0" collapsed="false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</row>
    <row r="374" customFormat="false" ht="15.75" hidden="false" customHeight="true" outlineLevel="0" collapsed="false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</row>
    <row r="375" customFormat="false" ht="15.75" hidden="false" customHeight="true" outlineLevel="0" collapsed="false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</row>
    <row r="376" customFormat="false" ht="15.75" hidden="false" customHeight="true" outlineLevel="0" collapsed="false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</row>
    <row r="377" customFormat="false" ht="15.75" hidden="false" customHeight="true" outlineLevel="0" collapsed="false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</row>
    <row r="378" customFormat="false" ht="15.75" hidden="false" customHeight="true" outlineLevel="0" collapsed="false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</row>
    <row r="379" customFormat="false" ht="15.75" hidden="false" customHeight="true" outlineLevel="0" collapsed="false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</row>
    <row r="380" customFormat="false" ht="15.75" hidden="false" customHeight="true" outlineLevel="0" collapsed="false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</row>
    <row r="381" customFormat="false" ht="15.75" hidden="false" customHeight="true" outlineLevel="0" collapsed="false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</row>
    <row r="382" customFormat="false" ht="15.75" hidden="false" customHeight="true" outlineLevel="0" collapsed="false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</row>
    <row r="383" customFormat="false" ht="15.75" hidden="false" customHeight="true" outlineLevel="0" collapsed="false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</row>
    <row r="384" customFormat="false" ht="15.75" hidden="false" customHeight="true" outlineLevel="0" collapsed="false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</row>
    <row r="385" customFormat="false" ht="15.75" hidden="false" customHeight="true" outlineLevel="0" collapsed="false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</row>
    <row r="386" customFormat="false" ht="15.75" hidden="false" customHeight="true" outlineLevel="0" collapsed="false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</row>
    <row r="387" customFormat="false" ht="15.75" hidden="false" customHeight="true" outlineLevel="0" collapsed="false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</row>
    <row r="388" customFormat="false" ht="15.75" hidden="false" customHeight="true" outlineLevel="0" collapsed="false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</row>
    <row r="389" customFormat="false" ht="15.75" hidden="false" customHeight="true" outlineLevel="0" collapsed="false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</row>
    <row r="390" customFormat="false" ht="15.75" hidden="false" customHeight="true" outlineLevel="0" collapsed="false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</row>
    <row r="391" customFormat="false" ht="15.75" hidden="false" customHeight="true" outlineLevel="0" collapsed="false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</row>
    <row r="392" customFormat="false" ht="15.75" hidden="false" customHeight="true" outlineLevel="0" collapsed="false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</row>
    <row r="393" customFormat="false" ht="15.75" hidden="false" customHeight="true" outlineLevel="0" collapsed="false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</row>
    <row r="394" customFormat="false" ht="15.75" hidden="false" customHeight="true" outlineLevel="0" collapsed="false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</row>
    <row r="395" customFormat="false" ht="15.75" hidden="false" customHeight="true" outlineLevel="0" collapsed="false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</row>
    <row r="396" customFormat="false" ht="15.75" hidden="false" customHeight="true" outlineLevel="0" collapsed="false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</row>
    <row r="397" customFormat="false" ht="15.75" hidden="false" customHeight="true" outlineLevel="0" collapsed="false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</row>
    <row r="398" customFormat="false" ht="15.75" hidden="false" customHeight="true" outlineLevel="0" collapsed="false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</row>
    <row r="399" customFormat="false" ht="15.75" hidden="false" customHeight="true" outlineLevel="0" collapsed="false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</row>
    <row r="400" customFormat="false" ht="15.75" hidden="false" customHeight="true" outlineLevel="0" collapsed="false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</row>
    <row r="401" customFormat="false" ht="15.75" hidden="false" customHeight="true" outlineLevel="0" collapsed="false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</row>
    <row r="402" customFormat="false" ht="15.75" hidden="false" customHeight="true" outlineLevel="0" collapsed="false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</row>
    <row r="403" customFormat="false" ht="15.75" hidden="false" customHeight="true" outlineLevel="0" collapsed="false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</row>
    <row r="404" customFormat="false" ht="15.75" hidden="false" customHeight="true" outlineLevel="0" collapsed="false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</row>
    <row r="405" customFormat="false" ht="15.75" hidden="false" customHeight="true" outlineLevel="0" collapsed="false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</row>
    <row r="406" customFormat="false" ht="15.75" hidden="false" customHeight="true" outlineLevel="0" collapsed="false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</row>
    <row r="407" customFormat="false" ht="15.75" hidden="false" customHeight="true" outlineLevel="0" collapsed="false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</row>
    <row r="408" customFormat="false" ht="15.75" hidden="false" customHeight="true" outlineLevel="0" collapsed="false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</row>
    <row r="409" customFormat="false" ht="15.75" hidden="false" customHeight="true" outlineLevel="0" collapsed="false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</row>
    <row r="410" customFormat="false" ht="15.75" hidden="false" customHeight="true" outlineLevel="0" collapsed="false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</row>
    <row r="411" customFormat="false" ht="15.75" hidden="false" customHeight="true" outlineLevel="0" collapsed="false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</row>
    <row r="412" customFormat="false" ht="15.75" hidden="false" customHeight="true" outlineLevel="0" collapsed="false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</row>
    <row r="413" customFormat="false" ht="15.75" hidden="false" customHeight="true" outlineLevel="0" collapsed="false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</row>
    <row r="414" customFormat="false" ht="15.75" hidden="false" customHeight="true" outlineLevel="0" collapsed="false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</row>
    <row r="415" customFormat="false" ht="15.75" hidden="false" customHeight="true" outlineLevel="0" collapsed="false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</row>
    <row r="416" customFormat="false" ht="15.75" hidden="false" customHeight="true" outlineLevel="0" collapsed="false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</row>
    <row r="417" customFormat="false" ht="15.75" hidden="false" customHeight="true" outlineLevel="0" collapsed="false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</row>
    <row r="418" customFormat="false" ht="15.75" hidden="false" customHeight="true" outlineLevel="0" collapsed="false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</row>
    <row r="419" customFormat="false" ht="15.75" hidden="false" customHeight="true" outlineLevel="0" collapsed="false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</row>
    <row r="420" customFormat="false" ht="15.75" hidden="false" customHeight="true" outlineLevel="0" collapsed="false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</row>
    <row r="421" customFormat="false" ht="15.75" hidden="false" customHeight="true" outlineLevel="0" collapsed="false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</row>
    <row r="422" customFormat="false" ht="15.75" hidden="false" customHeight="true" outlineLevel="0" collapsed="false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</row>
    <row r="423" customFormat="false" ht="15.75" hidden="false" customHeight="true" outlineLevel="0" collapsed="false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</row>
    <row r="424" customFormat="false" ht="15.75" hidden="false" customHeight="true" outlineLevel="0" collapsed="false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</row>
    <row r="425" customFormat="false" ht="15.75" hidden="false" customHeight="true" outlineLevel="0" collapsed="false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</row>
    <row r="426" customFormat="false" ht="15.75" hidden="false" customHeight="true" outlineLevel="0" collapsed="false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</row>
    <row r="427" customFormat="false" ht="15.75" hidden="false" customHeight="true" outlineLevel="0" collapsed="false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</row>
    <row r="428" customFormat="false" ht="15.75" hidden="false" customHeight="true" outlineLevel="0" collapsed="false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</row>
    <row r="429" customFormat="false" ht="15.75" hidden="false" customHeight="true" outlineLevel="0" collapsed="false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</row>
    <row r="430" customFormat="false" ht="15.75" hidden="false" customHeight="true" outlineLevel="0" collapsed="false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</row>
    <row r="431" customFormat="false" ht="15.75" hidden="false" customHeight="true" outlineLevel="0" collapsed="false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</row>
    <row r="432" customFormat="false" ht="15.75" hidden="false" customHeight="true" outlineLevel="0" collapsed="false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</row>
    <row r="433" customFormat="false" ht="15.75" hidden="false" customHeight="true" outlineLevel="0" collapsed="false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</row>
    <row r="434" customFormat="false" ht="15.75" hidden="false" customHeight="true" outlineLevel="0" collapsed="false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</row>
    <row r="435" customFormat="false" ht="15.75" hidden="false" customHeight="true" outlineLevel="0" collapsed="false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</row>
    <row r="436" customFormat="false" ht="15.75" hidden="false" customHeight="true" outlineLevel="0" collapsed="false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</row>
    <row r="437" customFormat="false" ht="15.75" hidden="false" customHeight="true" outlineLevel="0" collapsed="false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</row>
    <row r="438" customFormat="false" ht="15.75" hidden="false" customHeight="true" outlineLevel="0" collapsed="false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</row>
    <row r="439" customFormat="false" ht="15.75" hidden="false" customHeight="true" outlineLevel="0" collapsed="false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</row>
    <row r="440" customFormat="false" ht="15.75" hidden="false" customHeight="true" outlineLevel="0" collapsed="false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</row>
    <row r="441" customFormat="false" ht="15.75" hidden="false" customHeight="true" outlineLevel="0" collapsed="false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</row>
    <row r="442" customFormat="false" ht="15.75" hidden="false" customHeight="true" outlineLevel="0" collapsed="false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</row>
    <row r="443" customFormat="false" ht="15.75" hidden="false" customHeight="true" outlineLevel="0" collapsed="false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</row>
    <row r="444" customFormat="false" ht="15.75" hidden="false" customHeight="true" outlineLevel="0" collapsed="false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</row>
    <row r="445" customFormat="false" ht="15.75" hidden="false" customHeight="true" outlineLevel="0" collapsed="false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</row>
    <row r="446" customFormat="false" ht="15.75" hidden="false" customHeight="true" outlineLevel="0" collapsed="false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</row>
    <row r="447" customFormat="false" ht="15.75" hidden="false" customHeight="true" outlineLevel="0" collapsed="false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</row>
    <row r="448" customFormat="false" ht="15.75" hidden="false" customHeight="true" outlineLevel="0" collapsed="false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</row>
    <row r="449" customFormat="false" ht="15.75" hidden="false" customHeight="true" outlineLevel="0" collapsed="false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</row>
    <row r="450" customFormat="false" ht="15.75" hidden="false" customHeight="true" outlineLevel="0" collapsed="false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</row>
    <row r="451" customFormat="false" ht="15.75" hidden="false" customHeight="true" outlineLevel="0" collapsed="false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</row>
    <row r="452" customFormat="false" ht="15.75" hidden="false" customHeight="true" outlineLevel="0" collapsed="false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</row>
    <row r="453" customFormat="false" ht="15.75" hidden="false" customHeight="true" outlineLevel="0" collapsed="false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</row>
    <row r="454" customFormat="false" ht="15.75" hidden="false" customHeight="true" outlineLevel="0" collapsed="false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</row>
    <row r="455" customFormat="false" ht="15.75" hidden="false" customHeight="true" outlineLevel="0" collapsed="false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</row>
    <row r="456" customFormat="false" ht="15.75" hidden="false" customHeight="true" outlineLevel="0" collapsed="false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</row>
    <row r="457" customFormat="false" ht="15.75" hidden="false" customHeight="true" outlineLevel="0" collapsed="false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</row>
    <row r="458" customFormat="false" ht="15.75" hidden="false" customHeight="true" outlineLevel="0" collapsed="false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</row>
    <row r="459" customFormat="false" ht="15.75" hidden="false" customHeight="true" outlineLevel="0" collapsed="false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</row>
    <row r="460" customFormat="false" ht="15.75" hidden="false" customHeight="true" outlineLevel="0" collapsed="false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</row>
    <row r="461" customFormat="false" ht="15.75" hidden="false" customHeight="true" outlineLevel="0" collapsed="false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</row>
    <row r="462" customFormat="false" ht="15.75" hidden="false" customHeight="true" outlineLevel="0" collapsed="false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</row>
    <row r="463" customFormat="false" ht="15.75" hidden="false" customHeight="true" outlineLevel="0" collapsed="false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</row>
    <row r="464" customFormat="false" ht="15.75" hidden="false" customHeight="true" outlineLevel="0" collapsed="false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</row>
    <row r="465" customFormat="false" ht="15.75" hidden="false" customHeight="true" outlineLevel="0" collapsed="false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</row>
    <row r="466" customFormat="false" ht="15.75" hidden="false" customHeight="true" outlineLevel="0" collapsed="false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</row>
    <row r="467" customFormat="false" ht="15.75" hidden="false" customHeight="true" outlineLevel="0" collapsed="false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</row>
    <row r="468" customFormat="false" ht="15.75" hidden="false" customHeight="true" outlineLevel="0" collapsed="false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</row>
    <row r="469" customFormat="false" ht="15.75" hidden="false" customHeight="true" outlineLevel="0" collapsed="false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</row>
    <row r="470" customFormat="false" ht="15.75" hidden="false" customHeight="true" outlineLevel="0" collapsed="false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</row>
    <row r="471" customFormat="false" ht="15.75" hidden="false" customHeight="true" outlineLevel="0" collapsed="false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</row>
    <row r="472" customFormat="false" ht="15.75" hidden="false" customHeight="true" outlineLevel="0" collapsed="false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</row>
    <row r="473" customFormat="false" ht="15.75" hidden="false" customHeight="true" outlineLevel="0" collapsed="false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</row>
    <row r="474" customFormat="false" ht="15.75" hidden="false" customHeight="true" outlineLevel="0" collapsed="false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</row>
    <row r="475" customFormat="false" ht="15.75" hidden="false" customHeight="true" outlineLevel="0" collapsed="false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</row>
    <row r="476" customFormat="false" ht="15.75" hidden="false" customHeight="true" outlineLevel="0" collapsed="false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</row>
    <row r="477" customFormat="false" ht="15.75" hidden="false" customHeight="true" outlineLevel="0" collapsed="false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</row>
    <row r="478" customFormat="false" ht="15.75" hidden="false" customHeight="true" outlineLevel="0" collapsed="false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</row>
    <row r="479" customFormat="false" ht="15.75" hidden="false" customHeight="true" outlineLevel="0" collapsed="false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</row>
    <row r="480" customFormat="false" ht="15.75" hidden="false" customHeight="true" outlineLevel="0" collapsed="false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</row>
    <row r="481" customFormat="false" ht="15.75" hidden="false" customHeight="true" outlineLevel="0" collapsed="false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</row>
    <row r="482" customFormat="false" ht="15.75" hidden="false" customHeight="true" outlineLevel="0" collapsed="false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</row>
    <row r="483" customFormat="false" ht="15.75" hidden="false" customHeight="true" outlineLevel="0" collapsed="false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</row>
    <row r="484" customFormat="false" ht="15.75" hidden="false" customHeight="true" outlineLevel="0" collapsed="false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</row>
    <row r="485" customFormat="false" ht="15.75" hidden="false" customHeight="true" outlineLevel="0" collapsed="false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</row>
    <row r="486" customFormat="false" ht="15.75" hidden="false" customHeight="true" outlineLevel="0" collapsed="false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</row>
    <row r="487" customFormat="false" ht="15.75" hidden="false" customHeight="true" outlineLevel="0" collapsed="false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</row>
    <row r="488" customFormat="false" ht="15.75" hidden="false" customHeight="true" outlineLevel="0" collapsed="false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</row>
    <row r="489" customFormat="false" ht="15.75" hidden="false" customHeight="true" outlineLevel="0" collapsed="false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</row>
    <row r="490" customFormat="false" ht="15.75" hidden="false" customHeight="true" outlineLevel="0" collapsed="false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</row>
    <row r="491" customFormat="false" ht="15.75" hidden="false" customHeight="true" outlineLevel="0" collapsed="false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</row>
    <row r="492" customFormat="false" ht="15.75" hidden="false" customHeight="true" outlineLevel="0" collapsed="false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</row>
    <row r="493" customFormat="false" ht="15.75" hidden="false" customHeight="true" outlineLevel="0" collapsed="false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</row>
    <row r="494" customFormat="false" ht="15.75" hidden="false" customHeight="true" outlineLevel="0" collapsed="false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</row>
    <row r="495" customFormat="false" ht="15.75" hidden="false" customHeight="true" outlineLevel="0" collapsed="false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</row>
    <row r="496" customFormat="false" ht="15.75" hidden="false" customHeight="true" outlineLevel="0" collapsed="false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</row>
    <row r="497" customFormat="false" ht="15.75" hidden="false" customHeight="true" outlineLevel="0" collapsed="false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</row>
    <row r="498" customFormat="false" ht="15.75" hidden="false" customHeight="true" outlineLevel="0" collapsed="false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</row>
    <row r="499" customFormat="false" ht="15.75" hidden="false" customHeight="true" outlineLevel="0" collapsed="false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</row>
    <row r="500" customFormat="false" ht="15.75" hidden="false" customHeight="true" outlineLevel="0" collapsed="false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</row>
    <row r="501" customFormat="false" ht="15.75" hidden="false" customHeight="true" outlineLevel="0" collapsed="false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</row>
    <row r="502" customFormat="false" ht="15.75" hidden="false" customHeight="true" outlineLevel="0" collapsed="false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</row>
    <row r="503" customFormat="false" ht="15.75" hidden="false" customHeight="true" outlineLevel="0" collapsed="false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</row>
    <row r="504" customFormat="false" ht="15.75" hidden="false" customHeight="true" outlineLevel="0" collapsed="false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</row>
    <row r="505" customFormat="false" ht="15.75" hidden="false" customHeight="true" outlineLevel="0" collapsed="false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</row>
    <row r="506" customFormat="false" ht="15.75" hidden="false" customHeight="true" outlineLevel="0" collapsed="false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</row>
    <row r="507" customFormat="false" ht="15.75" hidden="false" customHeight="true" outlineLevel="0" collapsed="false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</row>
    <row r="508" customFormat="false" ht="15.75" hidden="false" customHeight="true" outlineLevel="0" collapsed="false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</row>
    <row r="509" customFormat="false" ht="15.75" hidden="false" customHeight="true" outlineLevel="0" collapsed="false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</row>
    <row r="510" customFormat="false" ht="15.75" hidden="false" customHeight="true" outlineLevel="0" collapsed="false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</row>
    <row r="511" customFormat="false" ht="15.75" hidden="false" customHeight="true" outlineLevel="0" collapsed="false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</row>
    <row r="512" customFormat="false" ht="15.75" hidden="false" customHeight="true" outlineLevel="0" collapsed="false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</row>
    <row r="513" customFormat="false" ht="15.75" hidden="false" customHeight="true" outlineLevel="0" collapsed="false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</row>
    <row r="514" customFormat="false" ht="15.75" hidden="false" customHeight="true" outlineLevel="0" collapsed="false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</row>
    <row r="515" customFormat="false" ht="15.75" hidden="false" customHeight="true" outlineLevel="0" collapsed="false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</row>
    <row r="516" customFormat="false" ht="15.75" hidden="false" customHeight="true" outlineLevel="0" collapsed="false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</row>
    <row r="517" customFormat="false" ht="15.75" hidden="false" customHeight="true" outlineLevel="0" collapsed="false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</row>
    <row r="518" customFormat="false" ht="15.75" hidden="false" customHeight="true" outlineLevel="0" collapsed="false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</row>
    <row r="519" customFormat="false" ht="15.75" hidden="false" customHeight="true" outlineLevel="0" collapsed="false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</row>
    <row r="520" customFormat="false" ht="15.75" hidden="false" customHeight="true" outlineLevel="0" collapsed="false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</row>
    <row r="521" customFormat="false" ht="15.75" hidden="false" customHeight="true" outlineLevel="0" collapsed="false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</row>
    <row r="522" customFormat="false" ht="15.75" hidden="false" customHeight="true" outlineLevel="0" collapsed="false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</row>
    <row r="523" customFormat="false" ht="15.75" hidden="false" customHeight="true" outlineLevel="0" collapsed="false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</row>
    <row r="524" customFormat="false" ht="15.75" hidden="false" customHeight="true" outlineLevel="0" collapsed="false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</row>
    <row r="525" customFormat="false" ht="15.75" hidden="false" customHeight="true" outlineLevel="0" collapsed="false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</row>
    <row r="526" customFormat="false" ht="15.75" hidden="false" customHeight="true" outlineLevel="0" collapsed="false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</row>
    <row r="527" customFormat="false" ht="15.75" hidden="false" customHeight="true" outlineLevel="0" collapsed="false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</row>
    <row r="528" customFormat="false" ht="15.75" hidden="false" customHeight="true" outlineLevel="0" collapsed="false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</row>
    <row r="529" customFormat="false" ht="15.75" hidden="false" customHeight="true" outlineLevel="0" collapsed="false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</row>
    <row r="530" customFormat="false" ht="15.75" hidden="false" customHeight="true" outlineLevel="0" collapsed="false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</row>
    <row r="531" customFormat="false" ht="15.75" hidden="false" customHeight="true" outlineLevel="0" collapsed="false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</row>
    <row r="532" customFormat="false" ht="15.75" hidden="false" customHeight="true" outlineLevel="0" collapsed="false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</row>
    <row r="533" customFormat="false" ht="15.75" hidden="false" customHeight="true" outlineLevel="0" collapsed="false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</row>
    <row r="534" customFormat="false" ht="15.75" hidden="false" customHeight="true" outlineLevel="0" collapsed="false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</row>
    <row r="535" customFormat="false" ht="15.75" hidden="false" customHeight="true" outlineLevel="0" collapsed="false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</row>
    <row r="536" customFormat="false" ht="15.75" hidden="false" customHeight="true" outlineLevel="0" collapsed="false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</row>
    <row r="537" customFormat="false" ht="15.75" hidden="false" customHeight="true" outlineLevel="0" collapsed="false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</row>
    <row r="538" customFormat="false" ht="15.75" hidden="false" customHeight="true" outlineLevel="0" collapsed="false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</row>
    <row r="539" customFormat="false" ht="15.75" hidden="false" customHeight="true" outlineLevel="0" collapsed="false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</row>
    <row r="540" customFormat="false" ht="15.75" hidden="false" customHeight="true" outlineLevel="0" collapsed="false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</row>
    <row r="541" customFormat="false" ht="15.75" hidden="false" customHeight="true" outlineLevel="0" collapsed="false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</row>
    <row r="542" customFormat="false" ht="15.75" hidden="false" customHeight="true" outlineLevel="0" collapsed="false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</row>
    <row r="543" customFormat="false" ht="15.75" hidden="false" customHeight="true" outlineLevel="0" collapsed="false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</row>
    <row r="544" customFormat="false" ht="15.75" hidden="false" customHeight="true" outlineLevel="0" collapsed="false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</row>
    <row r="545" customFormat="false" ht="15.75" hidden="false" customHeight="true" outlineLevel="0" collapsed="false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</row>
    <row r="546" customFormat="false" ht="15.75" hidden="false" customHeight="true" outlineLevel="0" collapsed="false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</row>
    <row r="547" customFormat="false" ht="15.75" hidden="false" customHeight="true" outlineLevel="0" collapsed="false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</row>
    <row r="548" customFormat="false" ht="15.75" hidden="false" customHeight="true" outlineLevel="0" collapsed="false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</row>
    <row r="549" customFormat="false" ht="15.75" hidden="false" customHeight="true" outlineLevel="0" collapsed="false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</row>
    <row r="550" customFormat="false" ht="15.75" hidden="false" customHeight="true" outlineLevel="0" collapsed="false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</row>
    <row r="551" customFormat="false" ht="15.75" hidden="false" customHeight="true" outlineLevel="0" collapsed="false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</row>
    <row r="552" customFormat="false" ht="15.75" hidden="false" customHeight="true" outlineLevel="0" collapsed="false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</row>
    <row r="553" customFormat="false" ht="15.75" hidden="false" customHeight="true" outlineLevel="0" collapsed="false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</row>
    <row r="554" customFormat="false" ht="15.75" hidden="false" customHeight="true" outlineLevel="0" collapsed="false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</row>
    <row r="555" customFormat="false" ht="15.75" hidden="false" customHeight="true" outlineLevel="0" collapsed="false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</row>
    <row r="556" customFormat="false" ht="15.75" hidden="false" customHeight="true" outlineLevel="0" collapsed="false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</row>
    <row r="557" customFormat="false" ht="15.75" hidden="false" customHeight="true" outlineLevel="0" collapsed="false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</row>
    <row r="558" customFormat="false" ht="15.75" hidden="false" customHeight="true" outlineLevel="0" collapsed="false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</row>
    <row r="559" customFormat="false" ht="15.75" hidden="false" customHeight="true" outlineLevel="0" collapsed="false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</row>
    <row r="560" customFormat="false" ht="15.75" hidden="false" customHeight="true" outlineLevel="0" collapsed="false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</row>
    <row r="561" customFormat="false" ht="15.75" hidden="false" customHeight="true" outlineLevel="0" collapsed="false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</row>
    <row r="562" customFormat="false" ht="15.75" hidden="false" customHeight="true" outlineLevel="0" collapsed="false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</row>
    <row r="563" customFormat="false" ht="15.75" hidden="false" customHeight="true" outlineLevel="0" collapsed="false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</row>
    <row r="564" customFormat="false" ht="15.75" hidden="false" customHeight="true" outlineLevel="0" collapsed="false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</row>
    <row r="565" customFormat="false" ht="15.75" hidden="false" customHeight="true" outlineLevel="0" collapsed="false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</row>
    <row r="566" customFormat="false" ht="15.75" hidden="false" customHeight="true" outlineLevel="0" collapsed="false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</row>
    <row r="567" customFormat="false" ht="15.75" hidden="false" customHeight="true" outlineLevel="0" collapsed="false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</row>
    <row r="568" customFormat="false" ht="15.75" hidden="false" customHeight="true" outlineLevel="0" collapsed="false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</row>
    <row r="569" customFormat="false" ht="15.75" hidden="false" customHeight="true" outlineLevel="0" collapsed="false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</row>
    <row r="570" customFormat="false" ht="15.75" hidden="false" customHeight="true" outlineLevel="0" collapsed="false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</row>
    <row r="571" customFormat="false" ht="15.75" hidden="false" customHeight="true" outlineLevel="0" collapsed="false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</row>
    <row r="572" customFormat="false" ht="15.75" hidden="false" customHeight="true" outlineLevel="0" collapsed="false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</row>
    <row r="573" customFormat="false" ht="15.75" hidden="false" customHeight="true" outlineLevel="0" collapsed="false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</row>
    <row r="574" customFormat="false" ht="15.75" hidden="false" customHeight="true" outlineLevel="0" collapsed="false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</row>
    <row r="575" customFormat="false" ht="15.75" hidden="false" customHeight="true" outlineLevel="0" collapsed="false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</row>
    <row r="576" customFormat="false" ht="15.75" hidden="false" customHeight="true" outlineLevel="0" collapsed="false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</row>
    <row r="577" customFormat="false" ht="15.75" hidden="false" customHeight="true" outlineLevel="0" collapsed="false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</row>
    <row r="578" customFormat="false" ht="15.75" hidden="false" customHeight="true" outlineLevel="0" collapsed="false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</row>
    <row r="579" customFormat="false" ht="15.75" hidden="false" customHeight="true" outlineLevel="0" collapsed="false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</row>
    <row r="580" customFormat="false" ht="15.75" hidden="false" customHeight="true" outlineLevel="0" collapsed="false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</row>
    <row r="581" customFormat="false" ht="15.75" hidden="false" customHeight="true" outlineLevel="0" collapsed="false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</row>
    <row r="582" customFormat="false" ht="15.75" hidden="false" customHeight="true" outlineLevel="0" collapsed="false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</row>
    <row r="583" customFormat="false" ht="15.75" hidden="false" customHeight="true" outlineLevel="0" collapsed="false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</row>
    <row r="584" customFormat="false" ht="15.75" hidden="false" customHeight="true" outlineLevel="0" collapsed="false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</row>
    <row r="585" customFormat="false" ht="15.75" hidden="false" customHeight="true" outlineLevel="0" collapsed="false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</row>
    <row r="586" customFormat="false" ht="15.75" hidden="false" customHeight="true" outlineLevel="0" collapsed="false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</row>
    <row r="587" customFormat="false" ht="15.75" hidden="false" customHeight="true" outlineLevel="0" collapsed="false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</row>
    <row r="588" customFormat="false" ht="15.75" hidden="false" customHeight="true" outlineLevel="0" collapsed="false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</row>
    <row r="589" customFormat="false" ht="15.75" hidden="false" customHeight="true" outlineLevel="0" collapsed="false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</row>
    <row r="590" customFormat="false" ht="15.75" hidden="false" customHeight="true" outlineLevel="0" collapsed="false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</row>
    <row r="591" customFormat="false" ht="15.75" hidden="false" customHeight="true" outlineLevel="0" collapsed="false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</row>
    <row r="592" customFormat="false" ht="15.75" hidden="false" customHeight="true" outlineLevel="0" collapsed="false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</row>
    <row r="593" customFormat="false" ht="15.75" hidden="false" customHeight="true" outlineLevel="0" collapsed="false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</row>
    <row r="594" customFormat="false" ht="15.75" hidden="false" customHeight="true" outlineLevel="0" collapsed="false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</row>
    <row r="595" customFormat="false" ht="15.75" hidden="false" customHeight="true" outlineLevel="0" collapsed="false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</row>
    <row r="596" customFormat="false" ht="15.75" hidden="false" customHeight="true" outlineLevel="0" collapsed="false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</row>
    <row r="597" customFormat="false" ht="15.75" hidden="false" customHeight="true" outlineLevel="0" collapsed="false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</row>
    <row r="598" customFormat="false" ht="15.75" hidden="false" customHeight="true" outlineLevel="0" collapsed="false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</row>
    <row r="599" customFormat="false" ht="15.75" hidden="false" customHeight="true" outlineLevel="0" collapsed="false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</row>
    <row r="600" customFormat="false" ht="15.75" hidden="false" customHeight="true" outlineLevel="0" collapsed="false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</row>
    <row r="601" customFormat="false" ht="15.75" hidden="false" customHeight="true" outlineLevel="0" collapsed="false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</row>
    <row r="602" customFormat="false" ht="15.75" hidden="false" customHeight="true" outlineLevel="0" collapsed="false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</row>
    <row r="603" customFormat="false" ht="15.75" hidden="false" customHeight="true" outlineLevel="0" collapsed="false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</row>
    <row r="604" customFormat="false" ht="15.75" hidden="false" customHeight="true" outlineLevel="0" collapsed="false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</row>
    <row r="605" customFormat="false" ht="15.75" hidden="false" customHeight="true" outlineLevel="0" collapsed="false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</row>
    <row r="606" customFormat="false" ht="15.75" hidden="false" customHeight="true" outlineLevel="0" collapsed="false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</row>
    <row r="607" customFormat="false" ht="15.75" hidden="false" customHeight="true" outlineLevel="0" collapsed="false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</row>
    <row r="608" customFormat="false" ht="15.75" hidden="false" customHeight="true" outlineLevel="0" collapsed="false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</row>
    <row r="609" customFormat="false" ht="15.75" hidden="false" customHeight="true" outlineLevel="0" collapsed="false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</row>
    <row r="610" customFormat="false" ht="15.75" hidden="false" customHeight="true" outlineLevel="0" collapsed="false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</row>
    <row r="611" customFormat="false" ht="15.75" hidden="false" customHeight="true" outlineLevel="0" collapsed="false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</row>
    <row r="612" customFormat="false" ht="15.75" hidden="false" customHeight="true" outlineLevel="0" collapsed="false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</row>
    <row r="613" customFormat="false" ht="15.75" hidden="false" customHeight="true" outlineLevel="0" collapsed="false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</row>
    <row r="614" customFormat="false" ht="15.75" hidden="false" customHeight="true" outlineLevel="0" collapsed="false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</row>
    <row r="615" customFormat="false" ht="15.75" hidden="false" customHeight="true" outlineLevel="0" collapsed="false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</row>
    <row r="616" customFormat="false" ht="15.75" hidden="false" customHeight="true" outlineLevel="0" collapsed="false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</row>
    <row r="617" customFormat="false" ht="15.75" hidden="false" customHeight="true" outlineLevel="0" collapsed="false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</row>
    <row r="618" customFormat="false" ht="15.75" hidden="false" customHeight="true" outlineLevel="0" collapsed="false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</row>
    <row r="619" customFormat="false" ht="15.75" hidden="false" customHeight="true" outlineLevel="0" collapsed="false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</row>
    <row r="620" customFormat="false" ht="15.75" hidden="false" customHeight="true" outlineLevel="0" collapsed="false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</row>
    <row r="621" customFormat="false" ht="15.75" hidden="false" customHeight="true" outlineLevel="0" collapsed="false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</row>
    <row r="622" customFormat="false" ht="15.75" hidden="false" customHeight="true" outlineLevel="0" collapsed="false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</row>
    <row r="623" customFormat="false" ht="15.75" hidden="false" customHeight="true" outlineLevel="0" collapsed="false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</row>
    <row r="624" customFormat="false" ht="15.75" hidden="false" customHeight="true" outlineLevel="0" collapsed="false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</row>
    <row r="625" customFormat="false" ht="15.75" hidden="false" customHeight="true" outlineLevel="0" collapsed="false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</row>
    <row r="626" customFormat="false" ht="15.75" hidden="false" customHeight="true" outlineLevel="0" collapsed="false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</row>
    <row r="627" customFormat="false" ht="15.75" hidden="false" customHeight="true" outlineLevel="0" collapsed="false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</row>
    <row r="628" customFormat="false" ht="15.75" hidden="false" customHeight="true" outlineLevel="0" collapsed="false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</row>
    <row r="629" customFormat="false" ht="15.75" hidden="false" customHeight="true" outlineLevel="0" collapsed="false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</row>
    <row r="630" customFormat="false" ht="15.75" hidden="false" customHeight="true" outlineLevel="0" collapsed="false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</row>
    <row r="631" customFormat="false" ht="15.75" hidden="false" customHeight="true" outlineLevel="0" collapsed="false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</row>
    <row r="632" customFormat="false" ht="15.75" hidden="false" customHeight="true" outlineLevel="0" collapsed="false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</row>
    <row r="633" customFormat="false" ht="15.75" hidden="false" customHeight="true" outlineLevel="0" collapsed="false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</row>
    <row r="634" customFormat="false" ht="15.75" hidden="false" customHeight="true" outlineLevel="0" collapsed="false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</row>
    <row r="635" customFormat="false" ht="15.75" hidden="false" customHeight="true" outlineLevel="0" collapsed="false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</row>
    <row r="636" customFormat="false" ht="15.75" hidden="false" customHeight="true" outlineLevel="0" collapsed="false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</row>
    <row r="637" customFormat="false" ht="15.75" hidden="false" customHeight="true" outlineLevel="0" collapsed="false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</row>
    <row r="638" customFormat="false" ht="15.75" hidden="false" customHeight="true" outlineLevel="0" collapsed="false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</row>
    <row r="639" customFormat="false" ht="15.75" hidden="false" customHeight="true" outlineLevel="0" collapsed="false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</row>
    <row r="640" customFormat="false" ht="15.75" hidden="false" customHeight="true" outlineLevel="0" collapsed="false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</row>
    <row r="641" customFormat="false" ht="15.75" hidden="false" customHeight="true" outlineLevel="0" collapsed="false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</row>
    <row r="642" customFormat="false" ht="15.75" hidden="false" customHeight="true" outlineLevel="0" collapsed="false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</row>
    <row r="643" customFormat="false" ht="15.75" hidden="false" customHeight="true" outlineLevel="0" collapsed="false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</row>
    <row r="644" customFormat="false" ht="15.75" hidden="false" customHeight="true" outlineLevel="0" collapsed="false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</row>
    <row r="645" customFormat="false" ht="15.75" hidden="false" customHeight="true" outlineLevel="0" collapsed="false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</row>
    <row r="646" customFormat="false" ht="15.75" hidden="false" customHeight="true" outlineLevel="0" collapsed="false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</row>
    <row r="647" customFormat="false" ht="15.75" hidden="false" customHeight="true" outlineLevel="0" collapsed="false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</row>
    <row r="648" customFormat="false" ht="15.75" hidden="false" customHeight="true" outlineLevel="0" collapsed="false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</row>
    <row r="649" customFormat="false" ht="15.75" hidden="false" customHeight="true" outlineLevel="0" collapsed="false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</row>
    <row r="650" customFormat="false" ht="15.75" hidden="false" customHeight="true" outlineLevel="0" collapsed="false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</row>
    <row r="651" customFormat="false" ht="15.75" hidden="false" customHeight="true" outlineLevel="0" collapsed="false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</row>
    <row r="652" customFormat="false" ht="15.75" hidden="false" customHeight="true" outlineLevel="0" collapsed="false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</row>
    <row r="653" customFormat="false" ht="15.75" hidden="false" customHeight="true" outlineLevel="0" collapsed="false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</row>
    <row r="654" customFormat="false" ht="15.75" hidden="false" customHeight="true" outlineLevel="0" collapsed="false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</row>
    <row r="655" customFormat="false" ht="15.75" hidden="false" customHeight="true" outlineLevel="0" collapsed="false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</row>
    <row r="656" customFormat="false" ht="15.75" hidden="false" customHeight="true" outlineLevel="0" collapsed="false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</row>
    <row r="657" customFormat="false" ht="15.75" hidden="false" customHeight="true" outlineLevel="0" collapsed="false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</row>
    <row r="658" customFormat="false" ht="15.75" hidden="false" customHeight="true" outlineLevel="0" collapsed="false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</row>
    <row r="659" customFormat="false" ht="15.75" hidden="false" customHeight="true" outlineLevel="0" collapsed="false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</row>
    <row r="660" customFormat="false" ht="15.75" hidden="false" customHeight="true" outlineLevel="0" collapsed="false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</row>
    <row r="661" customFormat="false" ht="15.75" hidden="false" customHeight="true" outlineLevel="0" collapsed="false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</row>
    <row r="662" customFormat="false" ht="15.75" hidden="false" customHeight="true" outlineLevel="0" collapsed="false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</row>
    <row r="663" customFormat="false" ht="15.75" hidden="false" customHeight="true" outlineLevel="0" collapsed="false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</row>
    <row r="664" customFormat="false" ht="15.75" hidden="false" customHeight="true" outlineLevel="0" collapsed="false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</row>
    <row r="665" customFormat="false" ht="15.75" hidden="false" customHeight="true" outlineLevel="0" collapsed="false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</row>
    <row r="666" customFormat="false" ht="15.75" hidden="false" customHeight="true" outlineLevel="0" collapsed="false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</row>
    <row r="667" customFormat="false" ht="15.75" hidden="false" customHeight="true" outlineLevel="0" collapsed="false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</row>
    <row r="668" customFormat="false" ht="15.75" hidden="false" customHeight="true" outlineLevel="0" collapsed="false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</row>
    <row r="669" customFormat="false" ht="15.75" hidden="false" customHeight="true" outlineLevel="0" collapsed="false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</row>
    <row r="670" customFormat="false" ht="15.75" hidden="false" customHeight="true" outlineLevel="0" collapsed="false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</row>
    <row r="671" customFormat="false" ht="15.75" hidden="false" customHeight="true" outlineLevel="0" collapsed="false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</row>
    <row r="672" customFormat="false" ht="15.75" hidden="false" customHeight="true" outlineLevel="0" collapsed="false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</row>
    <row r="673" customFormat="false" ht="15.75" hidden="false" customHeight="true" outlineLevel="0" collapsed="false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</row>
    <row r="674" customFormat="false" ht="15.75" hidden="false" customHeight="true" outlineLevel="0" collapsed="false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</row>
    <row r="675" customFormat="false" ht="15.75" hidden="false" customHeight="true" outlineLevel="0" collapsed="false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</row>
    <row r="676" customFormat="false" ht="15.75" hidden="false" customHeight="true" outlineLevel="0" collapsed="false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</row>
    <row r="677" customFormat="false" ht="15.75" hidden="false" customHeight="true" outlineLevel="0" collapsed="false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</row>
    <row r="678" customFormat="false" ht="15.75" hidden="false" customHeight="true" outlineLevel="0" collapsed="false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</row>
    <row r="679" customFormat="false" ht="15.75" hidden="false" customHeight="true" outlineLevel="0" collapsed="false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</row>
    <row r="680" customFormat="false" ht="15.75" hidden="false" customHeight="true" outlineLevel="0" collapsed="false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</row>
    <row r="681" customFormat="false" ht="15.75" hidden="false" customHeight="true" outlineLevel="0" collapsed="false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</row>
    <row r="682" customFormat="false" ht="15.75" hidden="false" customHeight="true" outlineLevel="0" collapsed="false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</row>
    <row r="683" customFormat="false" ht="15.75" hidden="false" customHeight="true" outlineLevel="0" collapsed="false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</row>
    <row r="684" customFormat="false" ht="15.75" hidden="false" customHeight="true" outlineLevel="0" collapsed="false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</row>
    <row r="685" customFormat="false" ht="15.75" hidden="false" customHeight="true" outlineLevel="0" collapsed="false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</row>
    <row r="686" customFormat="false" ht="15.75" hidden="false" customHeight="true" outlineLevel="0" collapsed="false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</row>
    <row r="687" customFormat="false" ht="15.75" hidden="false" customHeight="true" outlineLevel="0" collapsed="false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</row>
    <row r="688" customFormat="false" ht="15.75" hidden="false" customHeight="true" outlineLevel="0" collapsed="false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</row>
    <row r="689" customFormat="false" ht="15.75" hidden="false" customHeight="true" outlineLevel="0" collapsed="false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</row>
    <row r="690" customFormat="false" ht="15.75" hidden="false" customHeight="true" outlineLevel="0" collapsed="false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</row>
    <row r="691" customFormat="false" ht="15.75" hidden="false" customHeight="true" outlineLevel="0" collapsed="false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</row>
    <row r="692" customFormat="false" ht="15.75" hidden="false" customHeight="true" outlineLevel="0" collapsed="false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</row>
    <row r="693" customFormat="false" ht="15.75" hidden="false" customHeight="true" outlineLevel="0" collapsed="false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</row>
    <row r="694" customFormat="false" ht="15.75" hidden="false" customHeight="true" outlineLevel="0" collapsed="false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</row>
    <row r="695" customFormat="false" ht="15.75" hidden="false" customHeight="true" outlineLevel="0" collapsed="false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</row>
    <row r="696" customFormat="false" ht="15.75" hidden="false" customHeight="true" outlineLevel="0" collapsed="false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</row>
    <row r="697" customFormat="false" ht="15.75" hidden="false" customHeight="true" outlineLevel="0" collapsed="false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</row>
    <row r="698" customFormat="false" ht="15.75" hidden="false" customHeight="true" outlineLevel="0" collapsed="false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</row>
    <row r="699" customFormat="false" ht="15.75" hidden="false" customHeight="true" outlineLevel="0" collapsed="false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</row>
    <row r="700" customFormat="false" ht="15.75" hidden="false" customHeight="true" outlineLevel="0" collapsed="false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</row>
    <row r="701" customFormat="false" ht="15.75" hidden="false" customHeight="true" outlineLevel="0" collapsed="false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</row>
    <row r="702" customFormat="false" ht="15.75" hidden="false" customHeight="true" outlineLevel="0" collapsed="false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</row>
    <row r="703" customFormat="false" ht="15.75" hidden="false" customHeight="true" outlineLevel="0" collapsed="false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</row>
    <row r="704" customFormat="false" ht="15.75" hidden="false" customHeight="true" outlineLevel="0" collapsed="false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</row>
    <row r="705" customFormat="false" ht="15.75" hidden="false" customHeight="true" outlineLevel="0" collapsed="false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</row>
    <row r="706" customFormat="false" ht="15.75" hidden="false" customHeight="true" outlineLevel="0" collapsed="false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</row>
    <row r="707" customFormat="false" ht="15.75" hidden="false" customHeight="true" outlineLevel="0" collapsed="false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</row>
    <row r="708" customFormat="false" ht="15.75" hidden="false" customHeight="true" outlineLevel="0" collapsed="false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</row>
    <row r="709" customFormat="false" ht="15.75" hidden="false" customHeight="true" outlineLevel="0" collapsed="false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</row>
    <row r="710" customFormat="false" ht="15.75" hidden="false" customHeight="true" outlineLevel="0" collapsed="false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</row>
    <row r="711" customFormat="false" ht="15.75" hidden="false" customHeight="true" outlineLevel="0" collapsed="false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</row>
    <row r="712" customFormat="false" ht="15.75" hidden="false" customHeight="true" outlineLevel="0" collapsed="false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</row>
    <row r="713" customFormat="false" ht="15.75" hidden="false" customHeight="true" outlineLevel="0" collapsed="false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</row>
    <row r="714" customFormat="false" ht="15.75" hidden="false" customHeight="true" outlineLevel="0" collapsed="false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</row>
    <row r="715" customFormat="false" ht="15.75" hidden="false" customHeight="true" outlineLevel="0" collapsed="false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</row>
    <row r="716" customFormat="false" ht="15.75" hidden="false" customHeight="true" outlineLevel="0" collapsed="false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</row>
    <row r="717" customFormat="false" ht="15.75" hidden="false" customHeight="true" outlineLevel="0" collapsed="false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</row>
    <row r="718" customFormat="false" ht="15.75" hidden="false" customHeight="true" outlineLevel="0" collapsed="false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</row>
    <row r="719" customFormat="false" ht="15.75" hidden="false" customHeight="true" outlineLevel="0" collapsed="false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</row>
    <row r="720" customFormat="false" ht="15.75" hidden="false" customHeight="true" outlineLevel="0" collapsed="false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</row>
    <row r="721" customFormat="false" ht="15.75" hidden="false" customHeight="true" outlineLevel="0" collapsed="false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</row>
    <row r="722" customFormat="false" ht="15.75" hidden="false" customHeight="true" outlineLevel="0" collapsed="false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</row>
    <row r="723" customFormat="false" ht="15.75" hidden="false" customHeight="true" outlineLevel="0" collapsed="false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</row>
    <row r="724" customFormat="false" ht="15.75" hidden="false" customHeight="true" outlineLevel="0" collapsed="false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</row>
    <row r="725" customFormat="false" ht="15.75" hidden="false" customHeight="true" outlineLevel="0" collapsed="false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</row>
    <row r="726" customFormat="false" ht="15.75" hidden="false" customHeight="true" outlineLevel="0" collapsed="false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</row>
    <row r="727" customFormat="false" ht="15.75" hidden="false" customHeight="true" outlineLevel="0" collapsed="false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</row>
    <row r="728" customFormat="false" ht="15.75" hidden="false" customHeight="true" outlineLevel="0" collapsed="false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</row>
    <row r="729" customFormat="false" ht="15.75" hidden="false" customHeight="true" outlineLevel="0" collapsed="false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</row>
    <row r="730" customFormat="false" ht="15.75" hidden="false" customHeight="true" outlineLevel="0" collapsed="false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</row>
    <row r="731" customFormat="false" ht="15.75" hidden="false" customHeight="true" outlineLevel="0" collapsed="false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</row>
    <row r="732" customFormat="false" ht="15.75" hidden="false" customHeight="true" outlineLevel="0" collapsed="false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</row>
    <row r="733" customFormat="false" ht="15.75" hidden="false" customHeight="true" outlineLevel="0" collapsed="false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</row>
    <row r="734" customFormat="false" ht="15.75" hidden="false" customHeight="true" outlineLevel="0" collapsed="false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</row>
    <row r="735" customFormat="false" ht="15.75" hidden="false" customHeight="true" outlineLevel="0" collapsed="false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</row>
    <row r="736" customFormat="false" ht="15.75" hidden="false" customHeight="true" outlineLevel="0" collapsed="false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</row>
    <row r="737" customFormat="false" ht="15.75" hidden="false" customHeight="true" outlineLevel="0" collapsed="false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</row>
    <row r="738" customFormat="false" ht="15.75" hidden="false" customHeight="true" outlineLevel="0" collapsed="false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</row>
    <row r="739" customFormat="false" ht="15.75" hidden="false" customHeight="true" outlineLevel="0" collapsed="false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</row>
    <row r="740" customFormat="false" ht="15.75" hidden="false" customHeight="true" outlineLevel="0" collapsed="false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</row>
    <row r="741" customFormat="false" ht="15.75" hidden="false" customHeight="true" outlineLevel="0" collapsed="false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</row>
    <row r="742" customFormat="false" ht="15.75" hidden="false" customHeight="true" outlineLevel="0" collapsed="false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</row>
    <row r="743" customFormat="false" ht="15.75" hidden="false" customHeight="true" outlineLevel="0" collapsed="false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</row>
    <row r="744" customFormat="false" ht="15.75" hidden="false" customHeight="true" outlineLevel="0" collapsed="false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</row>
    <row r="745" customFormat="false" ht="15.75" hidden="false" customHeight="true" outlineLevel="0" collapsed="false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</row>
    <row r="746" customFormat="false" ht="15.75" hidden="false" customHeight="true" outlineLevel="0" collapsed="false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</row>
    <row r="747" customFormat="false" ht="15.75" hidden="false" customHeight="true" outlineLevel="0" collapsed="false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</row>
    <row r="748" customFormat="false" ht="15.75" hidden="false" customHeight="true" outlineLevel="0" collapsed="false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</row>
    <row r="749" customFormat="false" ht="15.75" hidden="false" customHeight="true" outlineLevel="0" collapsed="false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</row>
    <row r="750" customFormat="false" ht="15.75" hidden="false" customHeight="true" outlineLevel="0" collapsed="false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</row>
    <row r="751" customFormat="false" ht="15.75" hidden="false" customHeight="true" outlineLevel="0" collapsed="false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</row>
    <row r="752" customFormat="false" ht="15.75" hidden="false" customHeight="true" outlineLevel="0" collapsed="false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</row>
    <row r="753" customFormat="false" ht="15.75" hidden="false" customHeight="true" outlineLevel="0" collapsed="false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</row>
    <row r="754" customFormat="false" ht="15.75" hidden="false" customHeight="true" outlineLevel="0" collapsed="false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</row>
    <row r="755" customFormat="false" ht="15.75" hidden="false" customHeight="true" outlineLevel="0" collapsed="false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</row>
    <row r="756" customFormat="false" ht="15.75" hidden="false" customHeight="true" outlineLevel="0" collapsed="false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</row>
    <row r="757" customFormat="false" ht="15.75" hidden="false" customHeight="true" outlineLevel="0" collapsed="false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</row>
    <row r="758" customFormat="false" ht="15.75" hidden="false" customHeight="true" outlineLevel="0" collapsed="false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</row>
    <row r="759" customFormat="false" ht="15.75" hidden="false" customHeight="true" outlineLevel="0" collapsed="false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</row>
    <row r="760" customFormat="false" ht="15.75" hidden="false" customHeight="true" outlineLevel="0" collapsed="false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</row>
    <row r="761" customFormat="false" ht="15.75" hidden="false" customHeight="true" outlineLevel="0" collapsed="false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</row>
    <row r="762" customFormat="false" ht="15.75" hidden="false" customHeight="true" outlineLevel="0" collapsed="false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</row>
    <row r="763" customFormat="false" ht="15.75" hidden="false" customHeight="true" outlineLevel="0" collapsed="false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</row>
    <row r="764" customFormat="false" ht="15.75" hidden="false" customHeight="true" outlineLevel="0" collapsed="false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</row>
    <row r="765" customFormat="false" ht="15.75" hidden="false" customHeight="true" outlineLevel="0" collapsed="false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</row>
    <row r="766" customFormat="false" ht="15.75" hidden="false" customHeight="true" outlineLevel="0" collapsed="false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</row>
    <row r="767" customFormat="false" ht="15.75" hidden="false" customHeight="true" outlineLevel="0" collapsed="false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</row>
    <row r="768" customFormat="false" ht="15.75" hidden="false" customHeight="true" outlineLevel="0" collapsed="false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</row>
    <row r="769" customFormat="false" ht="15.75" hidden="false" customHeight="true" outlineLevel="0" collapsed="false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</row>
    <row r="770" customFormat="false" ht="15.75" hidden="false" customHeight="true" outlineLevel="0" collapsed="false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</row>
    <row r="771" customFormat="false" ht="15.75" hidden="false" customHeight="true" outlineLevel="0" collapsed="false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</row>
    <row r="772" customFormat="false" ht="15.75" hidden="false" customHeight="true" outlineLevel="0" collapsed="false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</row>
    <row r="773" customFormat="false" ht="15.75" hidden="false" customHeight="true" outlineLevel="0" collapsed="false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</row>
    <row r="774" customFormat="false" ht="15.75" hidden="false" customHeight="true" outlineLevel="0" collapsed="false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</row>
    <row r="775" customFormat="false" ht="15.75" hidden="false" customHeight="true" outlineLevel="0" collapsed="false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</row>
    <row r="776" customFormat="false" ht="15.75" hidden="false" customHeight="true" outlineLevel="0" collapsed="false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</row>
    <row r="777" customFormat="false" ht="15.75" hidden="false" customHeight="true" outlineLevel="0" collapsed="false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</row>
    <row r="778" customFormat="false" ht="15.75" hidden="false" customHeight="true" outlineLevel="0" collapsed="false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</row>
    <row r="779" customFormat="false" ht="15.75" hidden="false" customHeight="true" outlineLevel="0" collapsed="false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</row>
    <row r="780" customFormat="false" ht="15.75" hidden="false" customHeight="true" outlineLevel="0" collapsed="false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</row>
    <row r="781" customFormat="false" ht="15.75" hidden="false" customHeight="true" outlineLevel="0" collapsed="false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</row>
    <row r="782" customFormat="false" ht="15.75" hidden="false" customHeight="true" outlineLevel="0" collapsed="false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</row>
    <row r="783" customFormat="false" ht="15.75" hidden="false" customHeight="true" outlineLevel="0" collapsed="false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</row>
    <row r="784" customFormat="false" ht="15.75" hidden="false" customHeight="true" outlineLevel="0" collapsed="false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</row>
    <row r="785" customFormat="false" ht="15.75" hidden="false" customHeight="true" outlineLevel="0" collapsed="false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</row>
    <row r="786" customFormat="false" ht="15.75" hidden="false" customHeight="true" outlineLevel="0" collapsed="false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</row>
    <row r="787" customFormat="false" ht="15.75" hidden="false" customHeight="true" outlineLevel="0" collapsed="false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</row>
    <row r="788" customFormat="false" ht="15.75" hidden="false" customHeight="true" outlineLevel="0" collapsed="false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</row>
    <row r="789" customFormat="false" ht="15.75" hidden="false" customHeight="true" outlineLevel="0" collapsed="false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</row>
    <row r="790" customFormat="false" ht="15.75" hidden="false" customHeight="true" outlineLevel="0" collapsed="false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</row>
    <row r="791" customFormat="false" ht="15.75" hidden="false" customHeight="true" outlineLevel="0" collapsed="false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</row>
    <row r="792" customFormat="false" ht="15.75" hidden="false" customHeight="true" outlineLevel="0" collapsed="false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</row>
    <row r="793" customFormat="false" ht="15.75" hidden="false" customHeight="true" outlineLevel="0" collapsed="false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</row>
    <row r="794" customFormat="false" ht="15.75" hidden="false" customHeight="true" outlineLevel="0" collapsed="false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</row>
    <row r="795" customFormat="false" ht="15.75" hidden="false" customHeight="true" outlineLevel="0" collapsed="false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</row>
    <row r="796" customFormat="false" ht="15.75" hidden="false" customHeight="true" outlineLevel="0" collapsed="false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</row>
    <row r="797" customFormat="false" ht="15.75" hidden="false" customHeight="true" outlineLevel="0" collapsed="false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</row>
    <row r="798" customFormat="false" ht="15.75" hidden="false" customHeight="true" outlineLevel="0" collapsed="false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</row>
    <row r="799" customFormat="false" ht="15.75" hidden="false" customHeight="true" outlineLevel="0" collapsed="false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</row>
    <row r="800" customFormat="false" ht="15.75" hidden="false" customHeight="true" outlineLevel="0" collapsed="false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</row>
    <row r="801" customFormat="false" ht="15.75" hidden="false" customHeight="true" outlineLevel="0" collapsed="false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</row>
    <row r="802" customFormat="false" ht="15.75" hidden="false" customHeight="true" outlineLevel="0" collapsed="false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</row>
    <row r="803" customFormat="false" ht="15.75" hidden="false" customHeight="true" outlineLevel="0" collapsed="false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</row>
    <row r="804" customFormat="false" ht="15.75" hidden="false" customHeight="true" outlineLevel="0" collapsed="false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</row>
    <row r="805" customFormat="false" ht="15.75" hidden="false" customHeight="true" outlineLevel="0" collapsed="false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</row>
    <row r="806" customFormat="false" ht="15.75" hidden="false" customHeight="true" outlineLevel="0" collapsed="false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</row>
    <row r="807" customFormat="false" ht="15.75" hidden="false" customHeight="true" outlineLevel="0" collapsed="false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</row>
    <row r="808" customFormat="false" ht="15.75" hidden="false" customHeight="true" outlineLevel="0" collapsed="false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</row>
    <row r="809" customFormat="false" ht="15.75" hidden="false" customHeight="true" outlineLevel="0" collapsed="false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</row>
    <row r="810" customFormat="false" ht="15.75" hidden="false" customHeight="true" outlineLevel="0" collapsed="false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</row>
    <row r="811" customFormat="false" ht="15.75" hidden="false" customHeight="true" outlineLevel="0" collapsed="false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</row>
    <row r="812" customFormat="false" ht="15.75" hidden="false" customHeight="true" outlineLevel="0" collapsed="false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</row>
    <row r="813" customFormat="false" ht="15.75" hidden="false" customHeight="true" outlineLevel="0" collapsed="false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</row>
    <row r="814" customFormat="false" ht="15.75" hidden="false" customHeight="true" outlineLevel="0" collapsed="false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</row>
    <row r="815" customFormat="false" ht="15.75" hidden="false" customHeight="true" outlineLevel="0" collapsed="false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</row>
    <row r="816" customFormat="false" ht="15.75" hidden="false" customHeight="true" outlineLevel="0" collapsed="false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</row>
    <row r="817" customFormat="false" ht="15.75" hidden="false" customHeight="true" outlineLevel="0" collapsed="false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</row>
    <row r="818" customFormat="false" ht="15.75" hidden="false" customHeight="true" outlineLevel="0" collapsed="false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</row>
    <row r="819" customFormat="false" ht="15.75" hidden="false" customHeight="true" outlineLevel="0" collapsed="false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</row>
    <row r="820" customFormat="false" ht="15.75" hidden="false" customHeight="true" outlineLevel="0" collapsed="false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</row>
    <row r="821" customFormat="false" ht="15.75" hidden="false" customHeight="true" outlineLevel="0" collapsed="false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</row>
    <row r="822" customFormat="false" ht="15.75" hidden="false" customHeight="true" outlineLevel="0" collapsed="false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</row>
    <row r="823" customFormat="false" ht="15.75" hidden="false" customHeight="true" outlineLevel="0" collapsed="false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</row>
    <row r="824" customFormat="false" ht="15.75" hidden="false" customHeight="true" outlineLevel="0" collapsed="false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</row>
    <row r="825" customFormat="false" ht="15.75" hidden="false" customHeight="true" outlineLevel="0" collapsed="false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</row>
    <row r="826" customFormat="false" ht="15.75" hidden="false" customHeight="true" outlineLevel="0" collapsed="false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</row>
    <row r="827" customFormat="false" ht="15.75" hidden="false" customHeight="true" outlineLevel="0" collapsed="false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</row>
    <row r="828" customFormat="false" ht="15.75" hidden="false" customHeight="true" outlineLevel="0" collapsed="false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</row>
    <row r="829" customFormat="false" ht="15.75" hidden="false" customHeight="true" outlineLevel="0" collapsed="false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</row>
    <row r="830" customFormat="false" ht="15.75" hidden="false" customHeight="true" outlineLevel="0" collapsed="false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</row>
    <row r="831" customFormat="false" ht="15.75" hidden="false" customHeight="true" outlineLevel="0" collapsed="false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</row>
    <row r="832" customFormat="false" ht="15.75" hidden="false" customHeight="true" outlineLevel="0" collapsed="false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</row>
    <row r="833" customFormat="false" ht="15.75" hidden="false" customHeight="true" outlineLevel="0" collapsed="false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</row>
    <row r="834" customFormat="false" ht="15.75" hidden="false" customHeight="true" outlineLevel="0" collapsed="false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</row>
    <row r="835" customFormat="false" ht="15.75" hidden="false" customHeight="true" outlineLevel="0" collapsed="false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</row>
    <row r="836" customFormat="false" ht="15.75" hidden="false" customHeight="true" outlineLevel="0" collapsed="false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</row>
    <row r="837" customFormat="false" ht="15.75" hidden="false" customHeight="true" outlineLevel="0" collapsed="false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</row>
    <row r="838" customFormat="false" ht="15.75" hidden="false" customHeight="true" outlineLevel="0" collapsed="false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</row>
    <row r="839" customFormat="false" ht="15.75" hidden="false" customHeight="true" outlineLevel="0" collapsed="false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</row>
    <row r="840" customFormat="false" ht="15.75" hidden="false" customHeight="true" outlineLevel="0" collapsed="false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</row>
    <row r="841" customFormat="false" ht="15.75" hidden="false" customHeight="true" outlineLevel="0" collapsed="false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</row>
    <row r="842" customFormat="false" ht="15.75" hidden="false" customHeight="true" outlineLevel="0" collapsed="false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</row>
    <row r="843" customFormat="false" ht="15.75" hidden="false" customHeight="true" outlineLevel="0" collapsed="false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</row>
    <row r="844" customFormat="false" ht="15.75" hidden="false" customHeight="true" outlineLevel="0" collapsed="false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</row>
    <row r="845" customFormat="false" ht="15.75" hidden="false" customHeight="true" outlineLevel="0" collapsed="false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</row>
    <row r="846" customFormat="false" ht="15.75" hidden="false" customHeight="true" outlineLevel="0" collapsed="false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</row>
    <row r="847" customFormat="false" ht="15.75" hidden="false" customHeight="true" outlineLevel="0" collapsed="false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</row>
    <row r="848" customFormat="false" ht="15.75" hidden="false" customHeight="true" outlineLevel="0" collapsed="false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</row>
    <row r="849" customFormat="false" ht="15.75" hidden="false" customHeight="true" outlineLevel="0" collapsed="false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</row>
    <row r="850" customFormat="false" ht="15.75" hidden="false" customHeight="true" outlineLevel="0" collapsed="false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</row>
    <row r="851" customFormat="false" ht="15.75" hidden="false" customHeight="true" outlineLevel="0" collapsed="false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</row>
    <row r="852" customFormat="false" ht="15.75" hidden="false" customHeight="true" outlineLevel="0" collapsed="false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</row>
    <row r="853" customFormat="false" ht="15.75" hidden="false" customHeight="true" outlineLevel="0" collapsed="false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</row>
    <row r="854" customFormat="false" ht="15.75" hidden="false" customHeight="true" outlineLevel="0" collapsed="false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</row>
    <row r="855" customFormat="false" ht="15.75" hidden="false" customHeight="true" outlineLevel="0" collapsed="false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</row>
    <row r="856" customFormat="false" ht="15.75" hidden="false" customHeight="true" outlineLevel="0" collapsed="false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</row>
    <row r="857" customFormat="false" ht="15.75" hidden="false" customHeight="true" outlineLevel="0" collapsed="false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</row>
    <row r="858" customFormat="false" ht="15.75" hidden="false" customHeight="true" outlineLevel="0" collapsed="false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</row>
    <row r="859" customFormat="false" ht="15.75" hidden="false" customHeight="true" outlineLevel="0" collapsed="false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</row>
    <row r="860" customFormat="false" ht="15.75" hidden="false" customHeight="true" outlineLevel="0" collapsed="false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</row>
    <row r="861" customFormat="false" ht="15.75" hidden="false" customHeight="true" outlineLevel="0" collapsed="false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</row>
    <row r="862" customFormat="false" ht="15.75" hidden="false" customHeight="true" outlineLevel="0" collapsed="false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</row>
    <row r="863" customFormat="false" ht="15.75" hidden="false" customHeight="true" outlineLevel="0" collapsed="false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</row>
    <row r="864" customFormat="false" ht="15.75" hidden="false" customHeight="true" outlineLevel="0" collapsed="false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</row>
    <row r="865" customFormat="false" ht="15.75" hidden="false" customHeight="true" outlineLevel="0" collapsed="false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</row>
    <row r="866" customFormat="false" ht="15.75" hidden="false" customHeight="true" outlineLevel="0" collapsed="false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</row>
    <row r="867" customFormat="false" ht="15.75" hidden="false" customHeight="true" outlineLevel="0" collapsed="false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</row>
    <row r="868" customFormat="false" ht="15.75" hidden="false" customHeight="true" outlineLevel="0" collapsed="false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</row>
    <row r="869" customFormat="false" ht="15.75" hidden="false" customHeight="true" outlineLevel="0" collapsed="false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</row>
    <row r="870" customFormat="false" ht="15.75" hidden="false" customHeight="true" outlineLevel="0" collapsed="false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</row>
    <row r="871" customFormat="false" ht="15.75" hidden="false" customHeight="true" outlineLevel="0" collapsed="false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</row>
    <row r="872" customFormat="false" ht="15.75" hidden="false" customHeight="true" outlineLevel="0" collapsed="false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</row>
    <row r="873" customFormat="false" ht="15.75" hidden="false" customHeight="true" outlineLevel="0" collapsed="false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</row>
    <row r="874" customFormat="false" ht="15.75" hidden="false" customHeight="true" outlineLevel="0" collapsed="false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</row>
    <row r="875" customFormat="false" ht="15.75" hidden="false" customHeight="true" outlineLevel="0" collapsed="false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</row>
    <row r="876" customFormat="false" ht="15.75" hidden="false" customHeight="true" outlineLevel="0" collapsed="false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</row>
    <row r="877" customFormat="false" ht="15.75" hidden="false" customHeight="true" outlineLevel="0" collapsed="false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</row>
    <row r="878" customFormat="false" ht="15.75" hidden="false" customHeight="true" outlineLevel="0" collapsed="false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</row>
    <row r="879" customFormat="false" ht="15.75" hidden="false" customHeight="true" outlineLevel="0" collapsed="false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</row>
    <row r="880" customFormat="false" ht="15.75" hidden="false" customHeight="true" outlineLevel="0" collapsed="false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</row>
    <row r="881" customFormat="false" ht="15.75" hidden="false" customHeight="true" outlineLevel="0" collapsed="false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</row>
    <row r="882" customFormat="false" ht="15.75" hidden="false" customHeight="true" outlineLevel="0" collapsed="false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</row>
    <row r="883" customFormat="false" ht="15.75" hidden="false" customHeight="true" outlineLevel="0" collapsed="false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</row>
    <row r="884" customFormat="false" ht="15.75" hidden="false" customHeight="true" outlineLevel="0" collapsed="false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</row>
    <row r="885" customFormat="false" ht="15.75" hidden="false" customHeight="true" outlineLevel="0" collapsed="false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</row>
    <row r="886" customFormat="false" ht="15.75" hidden="false" customHeight="true" outlineLevel="0" collapsed="false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</row>
    <row r="887" customFormat="false" ht="15.75" hidden="false" customHeight="true" outlineLevel="0" collapsed="false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</row>
    <row r="888" customFormat="false" ht="15.75" hidden="false" customHeight="true" outlineLevel="0" collapsed="false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</row>
    <row r="889" customFormat="false" ht="15.75" hidden="false" customHeight="true" outlineLevel="0" collapsed="false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</row>
    <row r="890" customFormat="false" ht="15.75" hidden="false" customHeight="true" outlineLevel="0" collapsed="false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</row>
    <row r="891" customFormat="false" ht="15.75" hidden="false" customHeight="true" outlineLevel="0" collapsed="false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</row>
    <row r="892" customFormat="false" ht="15.75" hidden="false" customHeight="true" outlineLevel="0" collapsed="false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</row>
    <row r="893" customFormat="false" ht="15.75" hidden="false" customHeight="true" outlineLevel="0" collapsed="false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</row>
    <row r="894" customFormat="false" ht="15.75" hidden="false" customHeight="true" outlineLevel="0" collapsed="false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</row>
    <row r="895" customFormat="false" ht="15.75" hidden="false" customHeight="true" outlineLevel="0" collapsed="false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</row>
    <row r="896" customFormat="false" ht="15.75" hidden="false" customHeight="true" outlineLevel="0" collapsed="false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</row>
    <row r="897" customFormat="false" ht="15.75" hidden="false" customHeight="true" outlineLevel="0" collapsed="false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</row>
    <row r="898" customFormat="false" ht="15.75" hidden="false" customHeight="true" outlineLevel="0" collapsed="false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</row>
    <row r="899" customFormat="false" ht="15.75" hidden="false" customHeight="true" outlineLevel="0" collapsed="false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</row>
    <row r="900" customFormat="false" ht="15.75" hidden="false" customHeight="true" outlineLevel="0" collapsed="false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</row>
    <row r="901" customFormat="false" ht="15.75" hidden="false" customHeight="true" outlineLevel="0" collapsed="false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</row>
    <row r="902" customFormat="false" ht="15.75" hidden="false" customHeight="true" outlineLevel="0" collapsed="false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</row>
    <row r="903" customFormat="false" ht="15.75" hidden="false" customHeight="true" outlineLevel="0" collapsed="false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</row>
    <row r="904" customFormat="false" ht="15.75" hidden="false" customHeight="true" outlineLevel="0" collapsed="false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</row>
    <row r="905" customFormat="false" ht="15.75" hidden="false" customHeight="true" outlineLevel="0" collapsed="false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</row>
    <row r="906" customFormat="false" ht="15.75" hidden="false" customHeight="true" outlineLevel="0" collapsed="false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</row>
    <row r="907" customFormat="false" ht="15.75" hidden="false" customHeight="true" outlineLevel="0" collapsed="false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</row>
    <row r="908" customFormat="false" ht="15.75" hidden="false" customHeight="true" outlineLevel="0" collapsed="false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</row>
    <row r="909" customFormat="false" ht="15.75" hidden="false" customHeight="true" outlineLevel="0" collapsed="false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</row>
    <row r="910" customFormat="false" ht="15.75" hidden="false" customHeight="true" outlineLevel="0" collapsed="false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</row>
    <row r="911" customFormat="false" ht="15.75" hidden="false" customHeight="true" outlineLevel="0" collapsed="false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</row>
    <row r="912" customFormat="false" ht="15.75" hidden="false" customHeight="true" outlineLevel="0" collapsed="false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</row>
    <row r="913" customFormat="false" ht="15.75" hidden="false" customHeight="true" outlineLevel="0" collapsed="false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</row>
    <row r="914" customFormat="false" ht="15.75" hidden="false" customHeight="true" outlineLevel="0" collapsed="false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</row>
    <row r="915" customFormat="false" ht="15.75" hidden="false" customHeight="true" outlineLevel="0" collapsed="false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</row>
    <row r="916" customFormat="false" ht="15.75" hidden="false" customHeight="true" outlineLevel="0" collapsed="false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</row>
    <row r="917" customFormat="false" ht="15.75" hidden="false" customHeight="true" outlineLevel="0" collapsed="false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</row>
    <row r="918" customFormat="false" ht="15.75" hidden="false" customHeight="true" outlineLevel="0" collapsed="false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</row>
    <row r="919" customFormat="false" ht="15.75" hidden="false" customHeight="true" outlineLevel="0" collapsed="false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</row>
    <row r="920" customFormat="false" ht="15.75" hidden="false" customHeight="true" outlineLevel="0" collapsed="false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</row>
    <row r="921" customFormat="false" ht="15.75" hidden="false" customHeight="true" outlineLevel="0" collapsed="false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</row>
    <row r="922" customFormat="false" ht="15.75" hidden="false" customHeight="true" outlineLevel="0" collapsed="false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</row>
    <row r="923" customFormat="false" ht="15.75" hidden="false" customHeight="true" outlineLevel="0" collapsed="false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</row>
    <row r="924" customFormat="false" ht="15.75" hidden="false" customHeight="true" outlineLevel="0" collapsed="false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</row>
    <row r="925" customFormat="false" ht="15.75" hidden="false" customHeight="true" outlineLevel="0" collapsed="false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</row>
    <row r="926" customFormat="false" ht="15.75" hidden="false" customHeight="true" outlineLevel="0" collapsed="false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</row>
    <row r="927" customFormat="false" ht="15.75" hidden="false" customHeight="true" outlineLevel="0" collapsed="false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</row>
    <row r="928" customFormat="false" ht="15.75" hidden="false" customHeight="true" outlineLevel="0" collapsed="false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</row>
    <row r="929" customFormat="false" ht="15.75" hidden="false" customHeight="true" outlineLevel="0" collapsed="false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</row>
    <row r="930" customFormat="false" ht="15.75" hidden="false" customHeight="true" outlineLevel="0" collapsed="false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</row>
    <row r="931" customFormat="false" ht="15.75" hidden="false" customHeight="true" outlineLevel="0" collapsed="false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</row>
    <row r="932" customFormat="false" ht="15.75" hidden="false" customHeight="true" outlineLevel="0" collapsed="false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</row>
    <row r="933" customFormat="false" ht="15.75" hidden="false" customHeight="true" outlineLevel="0" collapsed="false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</row>
    <row r="934" customFormat="false" ht="15.75" hidden="false" customHeight="true" outlineLevel="0" collapsed="false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</row>
    <row r="935" customFormat="false" ht="15.75" hidden="false" customHeight="true" outlineLevel="0" collapsed="false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</row>
    <row r="936" customFormat="false" ht="15.75" hidden="false" customHeight="true" outlineLevel="0" collapsed="false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</row>
    <row r="937" customFormat="false" ht="15.75" hidden="false" customHeight="true" outlineLevel="0" collapsed="false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</row>
    <row r="938" customFormat="false" ht="15.75" hidden="false" customHeight="true" outlineLevel="0" collapsed="false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</row>
    <row r="939" customFormat="false" ht="15.75" hidden="false" customHeight="true" outlineLevel="0" collapsed="false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</row>
    <row r="940" customFormat="false" ht="15.75" hidden="false" customHeight="true" outlineLevel="0" collapsed="false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</row>
    <row r="941" customFormat="false" ht="15.75" hidden="false" customHeight="true" outlineLevel="0" collapsed="false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</row>
    <row r="942" customFormat="false" ht="15.75" hidden="false" customHeight="true" outlineLevel="0" collapsed="false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</row>
    <row r="943" customFormat="false" ht="15.75" hidden="false" customHeight="true" outlineLevel="0" collapsed="false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</row>
    <row r="944" customFormat="false" ht="15.75" hidden="false" customHeight="true" outlineLevel="0" collapsed="false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</row>
    <row r="945" customFormat="false" ht="15.75" hidden="false" customHeight="true" outlineLevel="0" collapsed="false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</row>
    <row r="946" customFormat="false" ht="15.75" hidden="false" customHeight="true" outlineLevel="0" collapsed="false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</row>
    <row r="947" customFormat="false" ht="15.75" hidden="false" customHeight="true" outlineLevel="0" collapsed="false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</row>
    <row r="948" customFormat="false" ht="15.75" hidden="false" customHeight="true" outlineLevel="0" collapsed="false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</row>
    <row r="949" customFormat="false" ht="15.75" hidden="false" customHeight="true" outlineLevel="0" collapsed="false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</row>
    <row r="950" customFormat="false" ht="15.75" hidden="false" customHeight="true" outlineLevel="0" collapsed="false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</row>
    <row r="951" customFormat="false" ht="15.75" hidden="false" customHeight="true" outlineLevel="0" collapsed="false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</row>
    <row r="952" customFormat="false" ht="15.75" hidden="false" customHeight="true" outlineLevel="0" collapsed="false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</row>
    <row r="953" customFormat="false" ht="15.75" hidden="false" customHeight="true" outlineLevel="0" collapsed="false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</row>
    <row r="954" customFormat="false" ht="15.75" hidden="false" customHeight="true" outlineLevel="0" collapsed="false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</row>
    <row r="955" customFormat="false" ht="15.75" hidden="false" customHeight="true" outlineLevel="0" collapsed="false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</row>
    <row r="956" customFormat="false" ht="15.75" hidden="false" customHeight="true" outlineLevel="0" collapsed="false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</row>
    <row r="957" customFormat="false" ht="15.75" hidden="false" customHeight="true" outlineLevel="0" collapsed="false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</row>
    <row r="958" customFormat="false" ht="15.75" hidden="false" customHeight="true" outlineLevel="0" collapsed="false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</row>
    <row r="959" customFormat="false" ht="15.75" hidden="false" customHeight="true" outlineLevel="0" collapsed="false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</row>
    <row r="960" customFormat="false" ht="15.75" hidden="false" customHeight="true" outlineLevel="0" collapsed="false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</row>
    <row r="961" customFormat="false" ht="15.75" hidden="false" customHeight="true" outlineLevel="0" collapsed="false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</row>
    <row r="962" customFormat="false" ht="15.75" hidden="false" customHeight="true" outlineLevel="0" collapsed="false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</row>
    <row r="963" customFormat="false" ht="15.75" hidden="false" customHeight="true" outlineLevel="0" collapsed="false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</row>
    <row r="964" customFormat="false" ht="15.75" hidden="false" customHeight="true" outlineLevel="0" collapsed="false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</row>
    <row r="965" customFormat="false" ht="15.75" hidden="false" customHeight="true" outlineLevel="0" collapsed="false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</row>
    <row r="966" customFormat="false" ht="15.75" hidden="false" customHeight="true" outlineLevel="0" collapsed="false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</row>
    <row r="967" customFormat="false" ht="15.75" hidden="false" customHeight="true" outlineLevel="0" collapsed="false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</row>
    <row r="968" customFormat="false" ht="15.75" hidden="false" customHeight="true" outlineLevel="0" collapsed="false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</row>
    <row r="969" customFormat="false" ht="15.75" hidden="false" customHeight="true" outlineLevel="0" collapsed="false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</row>
    <row r="970" customFormat="false" ht="15.75" hidden="false" customHeight="true" outlineLevel="0" collapsed="false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</row>
    <row r="971" customFormat="false" ht="15.75" hidden="false" customHeight="true" outlineLevel="0" collapsed="false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</row>
    <row r="972" customFormat="false" ht="15.75" hidden="false" customHeight="true" outlineLevel="0" collapsed="false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</row>
    <row r="973" customFormat="false" ht="15.75" hidden="false" customHeight="true" outlineLevel="0" collapsed="false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</row>
    <row r="974" customFormat="false" ht="15.75" hidden="false" customHeight="true" outlineLevel="0" collapsed="false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</row>
    <row r="975" customFormat="false" ht="15.75" hidden="false" customHeight="true" outlineLevel="0" collapsed="false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</row>
    <row r="976" customFormat="false" ht="15.75" hidden="false" customHeight="true" outlineLevel="0" collapsed="false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</row>
    <row r="977" customFormat="false" ht="15.75" hidden="false" customHeight="true" outlineLevel="0" collapsed="false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</row>
  </sheetData>
  <mergeCells count="7">
    <mergeCell ref="B3:C3"/>
    <mergeCell ref="B8:B11"/>
    <mergeCell ref="B13:B18"/>
    <mergeCell ref="B20:B21"/>
    <mergeCell ref="B26:B31"/>
    <mergeCell ref="B34:B39"/>
    <mergeCell ref="B42:B47"/>
  </mergeCells>
  <dataValidations count="1">
    <dataValidation allowBlank="true" errorStyle="stop" operator="between" showDropDown="false" showErrorMessage="false" showInputMessage="false" sqref="B6:B7" type="list">
      <formula1>CRA!$E$14:$G$14</formula1>
      <formula2>0</formula2>
    </dataValidation>
  </dataValidations>
  <hyperlinks>
    <hyperlink ref="B3" r:id="rId1" display="pauant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472C4"/>
    <pageSetUpPr fitToPage="false"/>
  </sheetPr>
  <dimension ref="A1:AC1000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4" topLeftCell="A5" activePane="bottomLeft" state="frozen"/>
      <selection pane="topLeft" activeCell="B1" activeCellId="0" sqref="B1"/>
      <selection pane="bottomLeft" activeCell="B3" activeCellId="0" sqref="B3"/>
    </sheetView>
  </sheetViews>
  <sheetFormatPr defaultColWidth="14.640625" defaultRowHeight="14.4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.99"/>
    <col collapsed="false" customWidth="true" hidden="false" outlineLevel="0" max="3" min="3" style="0" width="21.44"/>
    <col collapsed="false" customWidth="true" hidden="false" outlineLevel="0" max="4" min="4" style="0" width="38.44"/>
    <col collapsed="false" customWidth="true" hidden="false" outlineLevel="0" max="5" min="5" style="0" width="19.77"/>
    <col collapsed="false" customWidth="true" hidden="false" outlineLevel="0" max="7" min="6" style="0" width="14.11"/>
    <col collapsed="false" customWidth="true" hidden="false" outlineLevel="0" max="8" min="8" style="0" width="12.1"/>
    <col collapsed="false" customWidth="true" hidden="false" outlineLevel="0" max="9" min="9" style="0" width="16.44"/>
    <col collapsed="false" customWidth="true" hidden="false" outlineLevel="0" max="10" min="10" style="0" width="42.44"/>
    <col collapsed="false" customWidth="true" hidden="false" outlineLevel="0" max="11" min="11" style="0" width="13.66"/>
    <col collapsed="false" customWidth="true" hidden="false" outlineLevel="0" max="12" min="12" style="0" width="17.33"/>
    <col collapsed="false" customWidth="true" hidden="false" outlineLevel="0" max="13" min="13" style="0" width="17"/>
    <col collapsed="false" customWidth="true" hidden="false" outlineLevel="0" max="14" min="14" style="0" width="17.44"/>
    <col collapsed="false" customWidth="true" hidden="true" outlineLevel="0" max="29" min="15" style="0" width="12.1"/>
  </cols>
  <sheetData>
    <row r="1" customFormat="false" ht="22.5" hidden="false" customHeight="true" outlineLevel="0" collapsed="false">
      <c r="A1" s="97"/>
      <c r="B1" s="98"/>
      <c r="C1" s="98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50"/>
      <c r="AC1" s="50"/>
    </row>
    <row r="2" customFormat="false" ht="33" hidden="false" customHeight="true" outlineLevel="0" collapsed="false">
      <c r="A2" s="97"/>
      <c r="B2" s="98"/>
      <c r="C2" s="98"/>
      <c r="D2" s="101" t="s">
        <v>244</v>
      </c>
      <c r="E2" s="99"/>
      <c r="F2" s="99"/>
      <c r="G2" s="99"/>
      <c r="H2" s="99"/>
      <c r="I2" s="102" t="s">
        <v>107</v>
      </c>
      <c r="J2" s="103" t="s">
        <v>108</v>
      </c>
      <c r="K2" s="103"/>
      <c r="L2" s="99"/>
      <c r="M2" s="99"/>
      <c r="N2" s="99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50"/>
      <c r="AC2" s="50"/>
    </row>
    <row r="3" customFormat="false" ht="18.75" hidden="false" customHeight="true" outlineLevel="0" collapsed="false">
      <c r="A3" s="104"/>
      <c r="B3" s="105"/>
      <c r="C3" s="105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50"/>
      <c r="AC3" s="50"/>
    </row>
    <row r="4" customFormat="false" ht="4.5" hidden="false" customHeight="true" outlineLevel="0" collapsed="false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50"/>
      <c r="AC4" s="50"/>
    </row>
    <row r="5" customFormat="false" ht="13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50"/>
      <c r="AC5" s="50"/>
    </row>
    <row r="6" customFormat="false" ht="21" hidden="false" customHeight="false" outlineLevel="0" collapsed="false">
      <c r="A6" s="8"/>
      <c r="B6" s="8"/>
      <c r="C6" s="9" t="s">
        <v>245</v>
      </c>
      <c r="D6" s="107"/>
      <c r="E6" s="107"/>
      <c r="F6" s="107"/>
      <c r="G6" s="108" t="s">
        <v>61</v>
      </c>
      <c r="H6" s="108"/>
      <c r="I6" s="8"/>
      <c r="J6" s="9" t="s">
        <v>111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customFormat="false" ht="5.2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customFormat="false" ht="18" hidden="false" customHeight="true" outlineLevel="0" collapsed="false">
      <c r="A8" s="8"/>
      <c r="B8" s="8"/>
      <c r="C8" s="8"/>
      <c r="D8" s="8"/>
      <c r="E8" s="211" t="s">
        <v>115</v>
      </c>
      <c r="F8" s="211" t="s">
        <v>116</v>
      </c>
      <c r="G8" s="211" t="s">
        <v>117</v>
      </c>
      <c r="H8" s="8"/>
      <c r="I8" s="8"/>
      <c r="J8" s="8"/>
      <c r="K8" s="71" t="s">
        <v>63</v>
      </c>
      <c r="L8" s="71" t="s">
        <v>64</v>
      </c>
      <c r="M8" s="71" t="s">
        <v>65</v>
      </c>
      <c r="N8" s="8"/>
      <c r="O8" s="8"/>
      <c r="P8" s="8"/>
      <c r="Q8" s="8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50"/>
    </row>
    <row r="9" customFormat="false" ht="18" hidden="false" customHeight="true" outlineLevel="0" collapsed="false">
      <c r="A9" s="8"/>
      <c r="B9" s="8"/>
      <c r="C9" s="110" t="s">
        <v>246</v>
      </c>
      <c r="D9" s="36" t="s">
        <v>247</v>
      </c>
      <c r="E9" s="128" t="n">
        <f aca="false">E16*5%*1.07</f>
        <v>78645</v>
      </c>
      <c r="F9" s="212" t="n">
        <f aca="false">5%*1.21*F16</f>
        <v>114345</v>
      </c>
      <c r="G9" s="213" t="n">
        <f aca="false">5%*1.21*G16</f>
        <v>152460</v>
      </c>
      <c r="H9" s="8"/>
      <c r="I9" s="110" t="s">
        <v>67</v>
      </c>
      <c r="J9" s="36" t="str">
        <f aca="false">+'Inversión compra'!C19</f>
        <v>Precio compra</v>
      </c>
      <c r="K9" s="112" t="n">
        <f aca="false">+'Inversión compra'!D19</f>
        <v>250000</v>
      </c>
      <c r="L9" s="113" t="n">
        <f aca="false">+'Inversión compra'!E19</f>
        <v>929.368029739777</v>
      </c>
      <c r="M9" s="114" t="n">
        <f aca="false">+'Inversión compra'!F19</f>
        <v>0.266878461413644</v>
      </c>
      <c r="N9" s="8"/>
      <c r="O9" s="8"/>
      <c r="P9" s="8"/>
      <c r="Q9" s="8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50"/>
    </row>
    <row r="10" customFormat="false" ht="18" hidden="false" customHeight="true" outlineLevel="0" collapsed="false">
      <c r="A10" s="8"/>
      <c r="B10" s="8"/>
      <c r="C10" s="110"/>
      <c r="D10" s="69" t="s">
        <v>248</v>
      </c>
      <c r="E10" s="213" t="n">
        <v>2000</v>
      </c>
      <c r="F10" s="8"/>
      <c r="G10" s="8"/>
      <c r="H10" s="8"/>
      <c r="I10" s="110"/>
      <c r="J10" s="8" t="str">
        <f aca="false">+'Inversión compra'!C21</f>
        <v>Notario y registro</v>
      </c>
      <c r="K10" s="116" t="n">
        <f aca="false">+'Inversión compra'!D21</f>
        <v>5000</v>
      </c>
      <c r="L10" s="117" t="n">
        <f aca="false">+'Inversión compra'!E21</f>
        <v>18.5873605947955</v>
      </c>
      <c r="M10" s="118" t="n">
        <f aca="false">+'Inversión compra'!F21</f>
        <v>0.00533756922827289</v>
      </c>
      <c r="N10" s="8"/>
      <c r="O10" s="8"/>
      <c r="P10" s="8"/>
      <c r="Q10" s="8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50"/>
    </row>
    <row r="11" customFormat="false" ht="18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110"/>
      <c r="J11" s="8" t="str">
        <f aca="false">+'Inversión compra'!C23</f>
        <v>Impuestos: IVA / ITP</v>
      </c>
      <c r="K11" s="116" t="n">
        <f aca="false">+'Inversión compra'!D23</f>
        <v>17500</v>
      </c>
      <c r="L11" s="117" t="n">
        <f aca="false">+'Inversión compra'!E23</f>
        <v>65.0557620817844</v>
      </c>
      <c r="M11" s="118" t="n">
        <f aca="false">+'Inversión compra'!F23</f>
        <v>0.0186814922989551</v>
      </c>
      <c r="N11" s="8"/>
      <c r="O11" s="8"/>
      <c r="P11" s="8"/>
      <c r="Q11" s="8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50"/>
    </row>
    <row r="12" customFormat="false" ht="18" hidden="false" customHeight="true" outlineLevel="0" collapsed="false">
      <c r="A12" s="8"/>
      <c r="B12" s="8"/>
      <c r="C12" s="119" t="s">
        <v>114</v>
      </c>
      <c r="D12" s="9"/>
      <c r="E12" s="8"/>
      <c r="F12" s="8"/>
      <c r="G12" s="8"/>
      <c r="H12" s="8"/>
      <c r="I12" s="110"/>
      <c r="J12" s="8" t="str">
        <f aca="false">+'Inversión compra'!C24</f>
        <v>Comisión compra</v>
      </c>
      <c r="K12" s="116" t="n">
        <f aca="false">+'Inversión compra'!D24</f>
        <v>0</v>
      </c>
      <c r="L12" s="117" t="n">
        <f aca="false">+'Inversión compra'!E24</f>
        <v>0</v>
      </c>
      <c r="M12" s="118" t="n">
        <f aca="false">+'Inversión compra'!F24</f>
        <v>0</v>
      </c>
      <c r="N12" s="8"/>
      <c r="O12" s="8"/>
      <c r="P12" s="8"/>
      <c r="Q12" s="8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50"/>
    </row>
    <row r="13" customFormat="false" ht="18" hidden="false" customHeight="true" outlineLevel="0" collapsed="false">
      <c r="A13" s="8"/>
      <c r="B13" s="8"/>
      <c r="C13" s="119"/>
      <c r="D13" s="8"/>
      <c r="E13" s="120"/>
      <c r="F13" s="8"/>
      <c r="G13" s="8"/>
      <c r="H13" s="8"/>
      <c r="I13" s="110"/>
      <c r="J13" s="8" t="str">
        <f aca="false">+'Inversión compra'!C25</f>
        <v>Gastos financiación</v>
      </c>
      <c r="K13" s="116" t="n">
        <f aca="false">+'Inversión compra'!D25</f>
        <v>0</v>
      </c>
      <c r="L13" s="117" t="n">
        <f aca="false">+'Inversión compra'!E25</f>
        <v>0</v>
      </c>
      <c r="M13" s="118" t="n">
        <f aca="false">+'Inversión compra'!F25</f>
        <v>0</v>
      </c>
      <c r="N13" s="8"/>
      <c r="O13" s="8"/>
      <c r="P13" s="8"/>
      <c r="Q13" s="8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50"/>
    </row>
    <row r="14" customFormat="false" ht="18" hidden="false" customHeight="true" outlineLevel="0" collapsed="false">
      <c r="A14" s="8"/>
      <c r="B14" s="8"/>
      <c r="C14" s="8"/>
      <c r="D14" s="8"/>
      <c r="E14" s="121" t="s">
        <v>115</v>
      </c>
      <c r="F14" s="122" t="s">
        <v>116</v>
      </c>
      <c r="G14" s="122" t="s">
        <v>117</v>
      </c>
      <c r="H14" s="8"/>
      <c r="I14" s="110"/>
      <c r="J14" s="8" t="str">
        <f aca="false">+'Inversión compra'!C26</f>
        <v>Equipo interno captación</v>
      </c>
      <c r="K14" s="116" t="n">
        <f aca="false">+'Inversión compra'!D26</f>
        <v>20000</v>
      </c>
      <c r="L14" s="117" t="n">
        <f aca="false">+'Inversión compra'!E26</f>
        <v>74.3494423791822</v>
      </c>
      <c r="M14" s="118" t="n">
        <f aca="false">+'Inversión compra'!F26</f>
        <v>0.0213502769130916</v>
      </c>
      <c r="N14" s="8"/>
      <c r="O14" s="8"/>
      <c r="P14" s="8"/>
      <c r="Q14" s="8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50"/>
    </row>
    <row r="15" customFormat="false" ht="18" hidden="false" customHeight="true" outlineLevel="0" collapsed="false">
      <c r="A15" s="8"/>
      <c r="B15" s="8"/>
      <c r="C15" s="110" t="s">
        <v>118</v>
      </c>
      <c r="D15" s="36" t="s">
        <v>249</v>
      </c>
      <c r="E15" s="214" t="n">
        <v>3500</v>
      </c>
      <c r="F15" s="214" t="n">
        <v>4500</v>
      </c>
      <c r="G15" s="215" t="n">
        <v>6000</v>
      </c>
      <c r="H15" s="8"/>
      <c r="I15" s="110"/>
      <c r="J15" s="69" t="str">
        <f aca="false">+'Inversión compra'!C27</f>
        <v>Otros gastos compra</v>
      </c>
      <c r="K15" s="125" t="n">
        <f aca="false">+'Inversión compra'!D27</f>
        <v>0</v>
      </c>
      <c r="L15" s="126" t="n">
        <f aca="false">+'Inversión compra'!E27</f>
        <v>0</v>
      </c>
      <c r="M15" s="127" t="n">
        <f aca="false">+'Inversión compra'!F27</f>
        <v>0</v>
      </c>
      <c r="N15" s="8"/>
      <c r="O15" s="8"/>
      <c r="P15" s="8"/>
      <c r="Q15" s="8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50"/>
    </row>
    <row r="16" customFormat="false" ht="18" hidden="false" customHeight="true" outlineLevel="0" collapsed="false">
      <c r="A16" s="8"/>
      <c r="B16" s="8"/>
      <c r="C16" s="110"/>
      <c r="D16" s="8" t="s">
        <v>250</v>
      </c>
      <c r="E16" s="128" t="n">
        <f aca="false">+E15*'Estimación reforma'!$G$14</f>
        <v>1470000</v>
      </c>
      <c r="F16" s="128" t="n">
        <f aca="false">+F15*'Estimación reforma'!$G$14</f>
        <v>1890000</v>
      </c>
      <c r="G16" s="129" t="n">
        <f aca="false">+G15*'Estimación reforma'!$G$14</f>
        <v>2520000</v>
      </c>
      <c r="H16" s="8"/>
      <c r="I16" s="130" t="s">
        <v>77</v>
      </c>
      <c r="J16" s="36" t="str">
        <f aca="false">+'Inversión compra'!C28</f>
        <v>Mobiliario</v>
      </c>
      <c r="K16" s="112" t="n">
        <f aca="false">+'Inversión compra'!D28</f>
        <v>0</v>
      </c>
      <c r="L16" s="113" t="n">
        <f aca="false">+'Inversión compra'!E28</f>
        <v>0</v>
      </c>
      <c r="M16" s="114" t="n">
        <f aca="false">+'Inversión compra'!F28</f>
        <v>0</v>
      </c>
      <c r="N16" s="8"/>
      <c r="O16" s="8"/>
      <c r="P16" s="8"/>
      <c r="Q16" s="8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50"/>
    </row>
    <row r="17" customFormat="false" ht="18" hidden="false" customHeight="true" outlineLevel="0" collapsed="false">
      <c r="A17" s="8"/>
      <c r="B17" s="8"/>
      <c r="C17" s="110"/>
      <c r="D17" s="69" t="s">
        <v>251</v>
      </c>
      <c r="E17" s="125" t="n">
        <f aca="false">+E16-($K$25+SUM($K$18:$K$21)+SUM($E$9:$E$10))</f>
        <v>452599</v>
      </c>
      <c r="F17" s="125" t="n">
        <f aca="false">+F16-($K$25+SUM($K$18:$K$21)+$E$10+F9)</f>
        <v>836899</v>
      </c>
      <c r="G17" s="143" t="n">
        <f aca="false">+G16-($K$25+SUM($K$18:$K$21)+$E$10+G9)</f>
        <v>1428784</v>
      </c>
      <c r="H17" s="8"/>
      <c r="I17" s="130"/>
      <c r="J17" s="58" t="str">
        <f aca="false">+'Inversión compra'!C29</f>
        <v>Coste total reforma</v>
      </c>
      <c r="K17" s="125" t="n">
        <f aca="false">+'Inversión compra'!D29</f>
        <v>641000</v>
      </c>
      <c r="L17" s="126" t="n">
        <f aca="false">+'Inversión compra'!E29</f>
        <v>2382.89962825279</v>
      </c>
      <c r="M17" s="127" t="n">
        <f aca="false">+'Inversión compra'!F29</f>
        <v>0.684276375064585</v>
      </c>
      <c r="N17" s="8"/>
      <c r="O17" s="8"/>
      <c r="P17" s="8"/>
      <c r="Q17" s="8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50"/>
    </row>
    <row r="18" customFormat="false" ht="18" hidden="false" customHeight="true" outlineLevel="0" collapsed="false">
      <c r="A18" s="8"/>
      <c r="B18" s="8"/>
      <c r="C18" s="134" t="s">
        <v>252</v>
      </c>
      <c r="D18" s="8" t="s">
        <v>253</v>
      </c>
      <c r="E18" s="216" t="n">
        <f aca="false">E17/(SUM($K$18:$K$21,$K$25))</f>
        <v>0.483155699029416</v>
      </c>
      <c r="F18" s="216" t="n">
        <f aca="false">F17/(SUM($K$18:$K$21,$K$25))</f>
        <v>0.893401269914471</v>
      </c>
      <c r="G18" s="217" t="n">
        <f aca="false">G17/(SUM($K$18:$K$21,$K$25))</f>
        <v>1.52524670244973</v>
      </c>
      <c r="H18" s="8"/>
      <c r="I18" s="110" t="s">
        <v>80</v>
      </c>
      <c r="J18" s="36" t="str">
        <f aca="false">+'Inversión compra'!C30</f>
        <v>IBI + Tasas Municipales</v>
      </c>
      <c r="K18" s="112" t="n">
        <f aca="false">+'Inversión compra'!D30</f>
        <v>2000</v>
      </c>
      <c r="L18" s="113" t="n">
        <f aca="false">+'Inversión compra'!E30</f>
        <v>7.43494423791822</v>
      </c>
      <c r="M18" s="114" t="n">
        <f aca="false">+'Inversión compra'!F30</f>
        <v>0.00213502769130916</v>
      </c>
      <c r="N18" s="8"/>
      <c r="O18" s="8"/>
      <c r="P18" s="8"/>
      <c r="Q18" s="8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50"/>
    </row>
    <row r="19" customFormat="false" ht="18" hidden="false" customHeight="true" outlineLevel="0" collapsed="false">
      <c r="A19" s="8"/>
      <c r="B19" s="8"/>
      <c r="C19" s="134"/>
      <c r="D19" s="8" t="s">
        <v>127</v>
      </c>
      <c r="E19" s="218" t="n">
        <v>0.25</v>
      </c>
      <c r="F19" s="218" t="n">
        <f aca="false">+E19</f>
        <v>0.25</v>
      </c>
      <c r="G19" s="219" t="n">
        <f aca="false">+E19</f>
        <v>0.25</v>
      </c>
      <c r="H19" s="8"/>
      <c r="I19" s="110"/>
      <c r="J19" s="8" t="str">
        <f aca="false">+'Inversión compra'!C31</f>
        <v>Seguro</v>
      </c>
      <c r="K19" s="116" t="n">
        <f aca="false">+'Inversión compra'!D31</f>
        <v>1256</v>
      </c>
      <c r="L19" s="117" t="n">
        <f aca="false">+'Inversión compra'!E31</f>
        <v>4.66914498141264</v>
      </c>
      <c r="M19" s="118" t="n">
        <f aca="false">+'Inversión compra'!F31</f>
        <v>0.00134079739014215</v>
      </c>
      <c r="N19" s="8"/>
      <c r="O19" s="8"/>
      <c r="P19" s="8"/>
      <c r="Q19" s="8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50"/>
    </row>
    <row r="20" customFormat="false" ht="18" hidden="false" customHeight="true" outlineLevel="0" collapsed="false">
      <c r="A20" s="8"/>
      <c r="B20" s="8"/>
      <c r="C20" s="134"/>
      <c r="D20" s="69" t="s">
        <v>128</v>
      </c>
      <c r="E20" s="140" t="n">
        <f aca="false">+(E16/(E19+1))-($K$25+SUM($K$18:$K$21)-$K$24)-SUM($E$9:$E$10)</f>
        <v>408599</v>
      </c>
      <c r="F20" s="140" t="n">
        <f aca="false">+(F16/(F19+1))-($K$25+SUM($K$18:$K$21)-$K$24)-SUM($E$9:$E$10)</f>
        <v>744599</v>
      </c>
      <c r="G20" s="141" t="n">
        <f aca="false">+(G16/(G19+1))-($K$25+SUM($K$18:$K$21)-$K$24)-SUM($E$9:$E$10)</f>
        <v>1248599</v>
      </c>
      <c r="H20" s="8"/>
      <c r="I20" s="110"/>
      <c r="J20" s="8" t="str">
        <f aca="false">+'Inversión compra'!C32</f>
        <v>Seguro impago</v>
      </c>
      <c r="K20" s="116" t="n">
        <f aca="false">+'Inversión compra'!D32</f>
        <v>0</v>
      </c>
      <c r="L20" s="117" t="n">
        <f aca="false">+'Inversión compra'!E32</f>
        <v>0</v>
      </c>
      <c r="M20" s="118" t="n">
        <f aca="false">+'Inversión compra'!F32</f>
        <v>0</v>
      </c>
      <c r="N20" s="8"/>
      <c r="O20" s="8"/>
      <c r="P20" s="8"/>
      <c r="Q20" s="8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50"/>
    </row>
    <row r="21" customFormat="false" ht="18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110"/>
      <c r="J21" s="69" t="str">
        <f aca="false">+'Inversión compra'!C33</f>
        <v>Comunidad de vecinos</v>
      </c>
      <c r="K21" s="125" t="n">
        <f aca="false">+'Inversión compra'!D33</f>
        <v>0</v>
      </c>
      <c r="L21" s="126" t="n">
        <f aca="false">+'Inversión compra'!E33</f>
        <v>0</v>
      </c>
      <c r="M21" s="127" t="n">
        <f aca="false">+'Inversión compra'!F33</f>
        <v>0</v>
      </c>
      <c r="N21" s="8"/>
      <c r="O21" s="8"/>
      <c r="P21" s="8"/>
      <c r="Q21" s="8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50"/>
    </row>
    <row r="22" customFormat="false" ht="18" hidden="false" customHeight="true" outlineLevel="0" collapsed="false">
      <c r="A22" s="8"/>
      <c r="B22" s="8"/>
      <c r="C22" s="119" t="s">
        <v>129</v>
      </c>
      <c r="D22" s="119"/>
      <c r="E22" s="19"/>
      <c r="F22" s="107"/>
      <c r="G22" s="107"/>
      <c r="H22" s="8"/>
      <c r="I22" s="139"/>
      <c r="J22" s="139"/>
      <c r="K22" s="139"/>
      <c r="L22" s="139"/>
      <c r="M22" s="139"/>
      <c r="N22" s="139"/>
      <c r="O22" s="8"/>
      <c r="P22" s="8"/>
      <c r="Q22" s="8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</row>
    <row r="23" customFormat="false" ht="18" hidden="false" customHeight="true" outlineLevel="0" collapsed="false">
      <c r="A23" s="8"/>
      <c r="B23" s="8"/>
      <c r="C23" s="119"/>
      <c r="D23" s="119"/>
      <c r="E23" s="107"/>
      <c r="F23" s="107"/>
      <c r="G23" s="107"/>
      <c r="H23" s="8"/>
      <c r="I23" s="139"/>
      <c r="J23" s="139"/>
      <c r="K23" s="139"/>
      <c r="L23" s="139"/>
      <c r="M23" s="139"/>
      <c r="N23" s="139"/>
      <c r="O23" s="8"/>
      <c r="P23" s="8"/>
      <c r="Q23" s="8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</row>
    <row r="24" customFormat="false" ht="18" hidden="false" customHeight="true" outlineLevel="0" collapsed="false">
      <c r="A24" s="8"/>
      <c r="B24" s="8"/>
      <c r="C24" s="8"/>
      <c r="D24" s="8"/>
      <c r="E24" s="121" t="s">
        <v>115</v>
      </c>
      <c r="F24" s="122" t="s">
        <v>116</v>
      </c>
      <c r="G24" s="122" t="s">
        <v>117</v>
      </c>
      <c r="H24" s="8"/>
      <c r="I24" s="130" t="s">
        <v>130</v>
      </c>
      <c r="J24" s="36" t="s">
        <v>131</v>
      </c>
      <c r="K24" s="142" t="n">
        <f aca="false">+K9</f>
        <v>250000</v>
      </c>
      <c r="L24" s="8"/>
      <c r="M24" s="8"/>
      <c r="N24" s="139"/>
      <c r="O24" s="139"/>
      <c r="P24" s="139"/>
      <c r="Q24" s="139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</row>
    <row r="25" customFormat="false" ht="18" hidden="false" customHeight="true" outlineLevel="0" collapsed="false">
      <c r="A25" s="8"/>
      <c r="B25" s="8"/>
      <c r="C25" s="110" t="s">
        <v>133</v>
      </c>
      <c r="D25" s="36" t="s">
        <v>134</v>
      </c>
      <c r="E25" s="145" t="s">
        <v>92</v>
      </c>
      <c r="F25" s="145"/>
      <c r="G25" s="145"/>
      <c r="H25" s="139"/>
      <c r="I25" s="130"/>
      <c r="J25" s="69" t="s">
        <v>132</v>
      </c>
      <c r="K25" s="143" t="n">
        <f aca="false">+SUM(K9:K17)</f>
        <v>933500</v>
      </c>
      <c r="L25" s="8"/>
      <c r="M25" s="8"/>
      <c r="N25" s="139"/>
      <c r="O25" s="139"/>
      <c r="P25" s="139"/>
      <c r="Q25" s="139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50"/>
      <c r="AC25" s="50"/>
    </row>
    <row r="26" customFormat="false" ht="18" hidden="false" customHeight="true" outlineLevel="0" collapsed="false">
      <c r="A26" s="8"/>
      <c r="B26" s="107"/>
      <c r="C26" s="110"/>
      <c r="D26" s="8" t="s">
        <v>135</v>
      </c>
      <c r="E26" s="147" t="n">
        <f aca="false">IF($E$25='Inversión compra'!$B$44,'Inversión compra'!$G$47*'Inversión compra'!$C$46,"-")</f>
        <v>4200</v>
      </c>
      <c r="F26" s="147" t="n">
        <f aca="false">IF($E$25='Inversión compra'!$B$44,'Inversión compra'!$G$47*'Inversión compra'!$C$46,"-")</f>
        <v>4200</v>
      </c>
      <c r="G26" s="148" t="n">
        <f aca="false">IF($E$25='Inversión compra'!$B$44,'Inversión compra'!$G$47*'Inversión compra'!$C$46,"-")</f>
        <v>4200</v>
      </c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50"/>
      <c r="AC26" s="50"/>
    </row>
    <row r="27" customFormat="false" ht="18" hidden="false" customHeight="true" outlineLevel="0" collapsed="false">
      <c r="A27" s="8"/>
      <c r="B27" s="107"/>
      <c r="C27" s="110"/>
      <c r="D27" s="8" t="s">
        <v>136</v>
      </c>
      <c r="E27" s="147" t="str">
        <f aca="false">+IF($E$25='Inversión compra'!$B$50,E29*'Inversión compra'!$C$51*('Inversión compra'!$G$51/SUM('Inversión compra'!$G$51:$G$52)),"-")</f>
        <v>-</v>
      </c>
      <c r="F27" s="147" t="str">
        <f aca="false">+IF($E$25='Inversión compra'!$B$50,F29*'Inversión compra'!$C$51*('Inversión compra'!$G$51/SUM('Inversión compra'!$G$51:$G$52)),"-")</f>
        <v>-</v>
      </c>
      <c r="G27" s="148" t="str">
        <f aca="false">+IF($E$25='Inversión compra'!$B$50,G29*'Inversión compra'!$C$51*('Inversión compra'!$G$51/SUM('Inversión compra'!$G$51:$G$52)),"-")</f>
        <v>-</v>
      </c>
      <c r="H27" s="107"/>
      <c r="I27" s="139"/>
      <c r="J27" s="139"/>
      <c r="K27" s="139"/>
      <c r="L27" s="139"/>
      <c r="M27" s="139"/>
      <c r="N27" s="107"/>
      <c r="O27" s="107"/>
      <c r="P27" s="107"/>
      <c r="Q27" s="107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customFormat="false" ht="18" hidden="false" customHeight="true" outlineLevel="0" collapsed="false">
      <c r="A28" s="8"/>
      <c r="B28" s="19"/>
      <c r="C28" s="110"/>
      <c r="D28" s="69" t="s">
        <v>137</v>
      </c>
      <c r="E28" s="220" t="str">
        <f aca="false">+IF($E$25='Inversión compra'!$B$54,'Inversión compra'!$C$55*'Inversión compra'!$G$55,"-")</f>
        <v>-</v>
      </c>
      <c r="F28" s="220" t="str">
        <f aca="false">+IF($E$25='Inversión compra'!$B$54,'Inversión compra'!$C$55*'Inversión compra'!$G$55,"-")</f>
        <v>-</v>
      </c>
      <c r="G28" s="221" t="str">
        <f aca="false">+IF($E$25='Inversión compra'!$B$54,'Inversión compra'!$C$55*'Inversión compra'!$G$55,"-")</f>
        <v>-</v>
      </c>
      <c r="H28" s="19"/>
      <c r="I28" s="8"/>
      <c r="J28" s="8"/>
      <c r="K28" s="8"/>
      <c r="L28" s="8"/>
      <c r="M28" s="8"/>
      <c r="N28" s="19"/>
      <c r="O28" s="19"/>
      <c r="P28" s="19"/>
      <c r="Q28" s="19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customFormat="false" ht="18" hidden="false" customHeight="true" outlineLevel="0" collapsed="false">
      <c r="A29" s="8"/>
      <c r="B29" s="19"/>
      <c r="C29" s="170" t="s">
        <v>138</v>
      </c>
      <c r="D29" s="8" t="s">
        <v>254</v>
      </c>
      <c r="E29" s="116" t="n">
        <f aca="false">+E17</f>
        <v>452599</v>
      </c>
      <c r="F29" s="147" t="n">
        <f aca="false">+F17</f>
        <v>836899</v>
      </c>
      <c r="G29" s="148" t="n">
        <f aca="false">+G17</f>
        <v>1428784</v>
      </c>
      <c r="H29" s="19"/>
      <c r="I29" s="8"/>
      <c r="J29" s="8"/>
      <c r="K29" s="8"/>
      <c r="L29" s="8"/>
      <c r="M29" s="8"/>
      <c r="N29" s="19"/>
      <c r="O29" s="19"/>
      <c r="P29" s="19"/>
      <c r="Q29" s="19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customFormat="false" ht="18" hidden="false" customHeight="true" outlineLevel="0" collapsed="false">
      <c r="A30" s="8"/>
      <c r="B30" s="19"/>
      <c r="C30" s="170"/>
      <c r="D30" s="8" t="s">
        <v>255</v>
      </c>
      <c r="E30" s="222" t="n">
        <f aca="false">+E18</f>
        <v>0.483155699029416</v>
      </c>
      <c r="F30" s="222" t="n">
        <f aca="false">+F18</f>
        <v>0.893401269914471</v>
      </c>
      <c r="G30" s="223" t="n">
        <f aca="false">+G18</f>
        <v>1.52524670244973</v>
      </c>
      <c r="H30" s="19"/>
      <c r="I30" s="8"/>
      <c r="J30" s="8"/>
      <c r="K30" s="8"/>
      <c r="L30" s="8"/>
      <c r="M30" s="8"/>
      <c r="N30" s="19"/>
      <c r="O30" s="19"/>
      <c r="P30" s="19"/>
      <c r="Q30" s="19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customFormat="false" ht="18" hidden="false" customHeight="true" outlineLevel="0" collapsed="false">
      <c r="A31" s="8"/>
      <c r="B31" s="19"/>
      <c r="C31" s="170"/>
      <c r="D31" s="8" t="s">
        <v>256</v>
      </c>
      <c r="E31" s="116" t="n">
        <f aca="false">+E17-SUM(E26:E28)</f>
        <v>448399</v>
      </c>
      <c r="F31" s="116" t="n">
        <f aca="false">+F17-SUM(F26:F28)</f>
        <v>832699</v>
      </c>
      <c r="G31" s="131" t="n">
        <f aca="false">+G17-SUM(G26:G28)</f>
        <v>1424584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customFormat="false" ht="18" hidden="false" customHeight="true" outlineLevel="0" collapsed="false">
      <c r="A32" s="8"/>
      <c r="B32" s="19"/>
      <c r="C32" s="170"/>
      <c r="D32" s="69" t="s">
        <v>257</v>
      </c>
      <c r="E32" s="151" t="n">
        <f aca="false">+IF($E$25='Inversión compra'!$B$44,E31/'Inversión compra'!$G$48,IF(CRV!$E$25='Inversión compra'!$B$50,E31/'Inversión compra'!$G$52,IF(CRV!$E$25='Inversión compra'!$B$54,E31/'Inversión compra'!$G$56,"-")))</f>
        <v>0.591165458141068</v>
      </c>
      <c r="F32" s="151" t="n">
        <f aca="false">+IF($E$25='Inversión compra'!$B$44,F31/'Inversión compra'!$G$48,IF(CRV!$E$25='Inversión compra'!$B$50,F31/'Inversión compra'!$G$52,IF(CRV!$E$25='Inversión compra'!$B$54,F31/'Inversión compra'!$G$56,"-")))</f>
        <v>1.09782333553065</v>
      </c>
      <c r="G32" s="152" t="n">
        <f aca="false">+IF($E$25='Inversión compra'!$B$44,G31/'Inversión compra'!$G$48,IF(CRV!$E$25='Inversión compra'!$B$50,G31/'Inversión compra'!$G$52,IF(CRV!$E$25='Inversión compra'!$B$54,G31/'Inversión compra'!$G$56,"-")))</f>
        <v>1.87815952537904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customFormat="false" ht="18" hidden="false" customHeight="true" outlineLevel="0" collapsed="false">
      <c r="A33" s="8"/>
      <c r="B33" s="19"/>
      <c r="C33" s="107"/>
      <c r="D33" s="107"/>
      <c r="E33" s="107"/>
      <c r="F33" s="107"/>
      <c r="G33" s="107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customFormat="false" ht="18" hidden="false" customHeight="true" outlineLevel="0" collapsed="false">
      <c r="A34" s="8"/>
      <c r="B34" s="19"/>
      <c r="C34" s="107"/>
      <c r="D34" s="107"/>
      <c r="E34" s="107"/>
      <c r="F34" s="107"/>
      <c r="G34" s="107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customFormat="false" ht="18" hidden="true" customHeight="true" outlineLevel="0" collapsed="false">
      <c r="A35" s="8"/>
      <c r="B35" s="19"/>
      <c r="C35" s="107"/>
      <c r="D35" s="107"/>
      <c r="E35" s="107"/>
      <c r="F35" s="107"/>
      <c r="G35" s="107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customFormat="false" ht="18" hidden="true" customHeight="true" outlineLevel="0" collapsed="false">
      <c r="A36" s="8"/>
      <c r="B36" s="19"/>
      <c r="C36" s="107"/>
      <c r="D36" s="107"/>
      <c r="E36" s="107"/>
      <c r="F36" s="107"/>
      <c r="G36" s="107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customFormat="false" ht="18" hidden="true" customHeight="true" outlineLevel="0" collapsed="false">
      <c r="A37" s="8"/>
      <c r="B37" s="19"/>
      <c r="C37" s="107"/>
      <c r="D37" s="107"/>
      <c r="E37" s="107"/>
      <c r="F37" s="107"/>
      <c r="G37" s="10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customFormat="false" ht="18" hidden="true" customHeight="true" outlineLevel="0" collapsed="false">
      <c r="A38" s="8"/>
      <c r="B38" s="19"/>
      <c r="C38" s="107"/>
      <c r="D38" s="107"/>
      <c r="E38" s="107"/>
      <c r="F38" s="107"/>
      <c r="G38" s="107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customFormat="false" ht="18" hidden="true" customHeight="true" outlineLevel="0" collapsed="false">
      <c r="A39" s="8"/>
      <c r="B39" s="19"/>
      <c r="C39" s="107"/>
      <c r="D39" s="107"/>
      <c r="E39" s="107"/>
      <c r="F39" s="107"/>
      <c r="G39" s="107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customFormat="false" ht="18" hidden="true" customHeight="true" outlineLevel="0" collapsed="false">
      <c r="A40" s="8"/>
      <c r="B40" s="19"/>
      <c r="C40" s="107"/>
      <c r="D40" s="107"/>
      <c r="E40" s="107"/>
      <c r="F40" s="107"/>
      <c r="G40" s="107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customFormat="false" ht="13.5" hidden="true" customHeight="true" outlineLevel="0" collapsed="false">
      <c r="A41" s="8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</row>
    <row r="42" customFormat="false" ht="13.5" hidden="true" customHeight="true" outlineLevel="0" collapsed="false">
      <c r="A42" s="8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</row>
    <row r="43" customFormat="false" ht="13.5" hidden="true" customHeight="true" outlineLevel="0" collapsed="false">
      <c r="A43" s="8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</row>
    <row r="44" customFormat="false" ht="13.5" hidden="true" customHeight="true" outlineLevel="0" collapsed="false">
      <c r="A44" s="8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</row>
    <row r="45" customFormat="false" ht="13.5" hidden="true" customHeight="true" outlineLevel="0" collapsed="false">
      <c r="A45" s="8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</row>
    <row r="46" customFormat="false" ht="13.5" hidden="true" customHeight="true" outlineLevel="0" collapsed="false">
      <c r="A46" s="8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</row>
    <row r="47" customFormat="false" ht="13.5" hidden="true" customHeight="true" outlineLevel="0" collapsed="false">
      <c r="A47" s="8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customFormat="false" ht="13.5" hidden="true" customHeight="true" outlineLevel="0" collapsed="false">
      <c r="A48" s="8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</row>
    <row r="49" customFormat="false" ht="13.5" hidden="true" customHeight="true" outlineLevel="0" collapsed="false">
      <c r="A49" s="8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customFormat="false" ht="13.5" hidden="true" customHeight="true" outlineLevel="0" collapsed="false">
      <c r="A50" s="8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customFormat="false" ht="13.5" hidden="true" customHeight="true" outlineLevel="0" collapsed="false">
      <c r="A51" s="8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</row>
    <row r="52" customFormat="false" ht="13.5" hidden="true" customHeight="true" outlineLevel="0" collapsed="false">
      <c r="A52" s="8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</row>
    <row r="53" customFormat="false" ht="13.5" hidden="true" customHeight="true" outlineLevel="0" collapsed="false">
      <c r="A53" s="8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</row>
    <row r="54" customFormat="false" ht="13.5" hidden="true" customHeight="true" outlineLevel="0" collapsed="false">
      <c r="A54" s="8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</row>
    <row r="55" customFormat="false" ht="13.5" hidden="true" customHeight="true" outlineLevel="0" collapsed="false">
      <c r="A55" s="8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</row>
    <row r="56" customFormat="false" ht="13.5" hidden="true" customHeight="true" outlineLevel="0" collapsed="false">
      <c r="A56" s="8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</row>
    <row r="57" customFormat="false" ht="13.5" hidden="true" customHeight="true" outlineLevel="0" collapsed="false">
      <c r="A57" s="8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</row>
    <row r="58" customFormat="false" ht="13.5" hidden="true" customHeight="true" outlineLevel="0" collapsed="false">
      <c r="A58" s="8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</row>
    <row r="59" customFormat="false" ht="13.5" hidden="true" customHeight="true" outlineLevel="0" collapsed="false">
      <c r="A59" s="8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</row>
    <row r="60" customFormat="false" ht="13.5" hidden="true" customHeight="true" outlineLevel="0" collapsed="false">
      <c r="A60" s="8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</row>
    <row r="61" customFormat="false" ht="13.5" hidden="true" customHeight="true" outlineLevel="0" collapsed="false">
      <c r="A61" s="8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</row>
    <row r="62" customFormat="false" ht="13.5" hidden="true" customHeight="true" outlineLevel="0" collapsed="false">
      <c r="A62" s="8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</row>
    <row r="63" customFormat="false" ht="13.5" hidden="true" customHeight="true" outlineLevel="0" collapsed="false">
      <c r="A63" s="8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</row>
    <row r="64" customFormat="false" ht="13.5" hidden="true" customHeight="true" outlineLevel="0" collapsed="false">
      <c r="A64" s="8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</row>
    <row r="65" customFormat="false" ht="13.5" hidden="true" customHeight="true" outlineLevel="0" collapsed="false">
      <c r="A65" s="8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</row>
    <row r="66" customFormat="false" ht="13.5" hidden="true" customHeight="true" outlineLevel="0" collapsed="false">
      <c r="A66" s="8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</row>
    <row r="67" customFormat="false" ht="13.5" hidden="true" customHeight="true" outlineLevel="0" collapsed="false">
      <c r="A67" s="8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</row>
    <row r="68" customFormat="false" ht="13.5" hidden="true" customHeight="true" outlineLevel="0" collapsed="false">
      <c r="A68" s="8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</row>
    <row r="69" customFormat="false" ht="13.5" hidden="true" customHeight="true" outlineLevel="0" collapsed="false">
      <c r="A69" s="8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</row>
    <row r="70" customFormat="false" ht="13.5" hidden="true" customHeight="true" outlineLevel="0" collapsed="false">
      <c r="A70" s="8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</row>
    <row r="71" customFormat="false" ht="13.5" hidden="true" customHeight="true" outlineLevel="0" collapsed="false">
      <c r="A71" s="8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</row>
    <row r="72" customFormat="false" ht="13.5" hidden="true" customHeight="true" outlineLevel="0" collapsed="false">
      <c r="A72" s="8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</row>
    <row r="73" customFormat="false" ht="13.5" hidden="true" customHeight="true" outlineLevel="0" collapsed="false">
      <c r="A73" s="8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</row>
    <row r="74" customFormat="false" ht="13.5" hidden="true" customHeight="true" outlineLevel="0" collapsed="false">
      <c r="A74" s="8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</row>
    <row r="75" customFormat="false" ht="13.5" hidden="true" customHeight="true" outlineLevel="0" collapsed="false">
      <c r="A75" s="8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</row>
    <row r="76" customFormat="false" ht="13.5" hidden="true" customHeight="true" outlineLevel="0" collapsed="false">
      <c r="A76" s="8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</row>
    <row r="77" customFormat="false" ht="13.5" hidden="true" customHeight="true" outlineLevel="0" collapsed="false">
      <c r="A77" s="8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</row>
    <row r="78" customFormat="false" ht="13.5" hidden="true" customHeight="true" outlineLevel="0" collapsed="false">
      <c r="A78" s="8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</row>
    <row r="79" customFormat="false" ht="13.5" hidden="true" customHeight="true" outlineLevel="0" collapsed="false">
      <c r="A79" s="8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</row>
    <row r="80" customFormat="false" ht="13.5" hidden="true" customHeight="true" outlineLevel="0" collapsed="false">
      <c r="A80" s="8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</row>
    <row r="81" customFormat="false" ht="13.5" hidden="true" customHeight="true" outlineLevel="0" collapsed="false">
      <c r="A81" s="8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</row>
    <row r="82" customFormat="false" ht="13.5" hidden="true" customHeight="true" outlineLevel="0" collapsed="false">
      <c r="A82" s="8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</row>
    <row r="83" customFormat="false" ht="13.5" hidden="true" customHeight="true" outlineLevel="0" collapsed="false">
      <c r="A83" s="8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</row>
    <row r="84" customFormat="false" ht="13.5" hidden="true" customHeight="true" outlineLevel="0" collapsed="false">
      <c r="A84" s="8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</row>
    <row r="85" customFormat="false" ht="13.5" hidden="true" customHeight="true" outlineLevel="0" collapsed="false">
      <c r="A85" s="8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</row>
    <row r="86" customFormat="false" ht="13.5" hidden="true" customHeight="true" outlineLevel="0" collapsed="false">
      <c r="A86" s="8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</row>
    <row r="87" customFormat="false" ht="13.5" hidden="true" customHeight="true" outlineLevel="0" collapsed="false">
      <c r="A87" s="8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</row>
    <row r="88" customFormat="false" ht="13.5" hidden="true" customHeight="true" outlineLevel="0" collapsed="false">
      <c r="A88" s="8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</row>
    <row r="89" customFormat="false" ht="13.5" hidden="true" customHeight="true" outlineLevel="0" collapsed="false">
      <c r="A89" s="8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</row>
    <row r="90" customFormat="false" ht="13.5" hidden="true" customHeight="true" outlineLevel="0" collapsed="false">
      <c r="A90" s="8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</row>
    <row r="91" customFormat="false" ht="13.5" hidden="true" customHeight="true" outlineLevel="0" collapsed="false">
      <c r="A91" s="8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</row>
    <row r="92" customFormat="false" ht="13.5" hidden="true" customHeight="true" outlineLevel="0" collapsed="false">
      <c r="A92" s="8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</row>
    <row r="93" customFormat="false" ht="13.5" hidden="true" customHeight="true" outlineLevel="0" collapsed="false">
      <c r="A93" s="8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</row>
    <row r="94" customFormat="false" ht="13.5" hidden="true" customHeight="true" outlineLevel="0" collapsed="false">
      <c r="A94" s="8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</row>
    <row r="95" customFormat="false" ht="13.5" hidden="true" customHeight="true" outlineLevel="0" collapsed="false">
      <c r="A95" s="8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</row>
    <row r="96" customFormat="false" ht="13.5" hidden="true" customHeight="true" outlineLevel="0" collapsed="false">
      <c r="A96" s="8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</row>
    <row r="97" customFormat="false" ht="13.5" hidden="true" customHeight="true" outlineLevel="0" collapsed="false">
      <c r="A97" s="8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</row>
    <row r="98" customFormat="false" ht="13.5" hidden="true" customHeight="true" outlineLevel="0" collapsed="false">
      <c r="A98" s="8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</row>
    <row r="99" customFormat="false" ht="13.5" hidden="true" customHeight="true" outlineLevel="0" collapsed="false">
      <c r="A99" s="8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</row>
    <row r="100" customFormat="false" ht="13.5" hidden="true" customHeight="true" outlineLevel="0" collapsed="false">
      <c r="A100" s="8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</row>
    <row r="101" customFormat="false" ht="13.5" hidden="true" customHeight="true" outlineLevel="0" collapsed="false">
      <c r="A101" s="8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</row>
    <row r="102" customFormat="false" ht="13.5" hidden="true" customHeight="true" outlineLevel="0" collapsed="false">
      <c r="A102" s="8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</row>
    <row r="103" customFormat="false" ht="13.5" hidden="true" customHeight="true" outlineLevel="0" collapsed="false">
      <c r="A103" s="8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</row>
    <row r="104" customFormat="false" ht="13.5" hidden="true" customHeight="true" outlineLevel="0" collapsed="false">
      <c r="A104" s="8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</row>
    <row r="105" customFormat="false" ht="13.5" hidden="true" customHeight="true" outlineLevel="0" collapsed="false">
      <c r="A105" s="8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</row>
    <row r="106" customFormat="false" ht="13.5" hidden="true" customHeight="true" outlineLevel="0" collapsed="false">
      <c r="A106" s="8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</row>
    <row r="107" customFormat="false" ht="13.5" hidden="true" customHeight="true" outlineLevel="0" collapsed="false">
      <c r="A107" s="8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</row>
    <row r="108" customFormat="false" ht="13.5" hidden="true" customHeight="true" outlineLevel="0" collapsed="false">
      <c r="A108" s="8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</row>
    <row r="109" customFormat="false" ht="13.5" hidden="true" customHeight="true" outlineLevel="0" collapsed="false">
      <c r="A109" s="8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</row>
    <row r="110" customFormat="false" ht="13.5" hidden="true" customHeight="true" outlineLevel="0" collapsed="false">
      <c r="A110" s="8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</row>
    <row r="111" customFormat="false" ht="13.5" hidden="true" customHeight="true" outlineLevel="0" collapsed="false">
      <c r="A111" s="8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</row>
    <row r="112" customFormat="false" ht="13.5" hidden="true" customHeight="true" outlineLevel="0" collapsed="false">
      <c r="A112" s="8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</row>
    <row r="113" customFormat="false" ht="13.5" hidden="true" customHeight="true" outlineLevel="0" collapsed="false">
      <c r="A113" s="8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</row>
    <row r="114" customFormat="false" ht="13.5" hidden="true" customHeight="true" outlineLevel="0" collapsed="false">
      <c r="A114" s="8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</row>
    <row r="115" customFormat="false" ht="13.5" hidden="true" customHeight="true" outlineLevel="0" collapsed="false">
      <c r="A115" s="8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</row>
    <row r="116" customFormat="false" ht="13.5" hidden="true" customHeight="true" outlineLevel="0" collapsed="false">
      <c r="A116" s="8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</row>
    <row r="117" customFormat="false" ht="13.5" hidden="true" customHeight="true" outlineLevel="0" collapsed="false">
      <c r="A117" s="8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</row>
    <row r="118" customFormat="false" ht="13.5" hidden="true" customHeight="true" outlineLevel="0" collapsed="false">
      <c r="A118" s="8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</row>
    <row r="119" customFormat="false" ht="13.5" hidden="true" customHeight="true" outlineLevel="0" collapsed="false">
      <c r="A119" s="8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</row>
    <row r="120" customFormat="false" ht="13.5" hidden="true" customHeight="true" outlineLevel="0" collapsed="false">
      <c r="A120" s="8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</row>
    <row r="121" customFormat="false" ht="13.5" hidden="true" customHeight="true" outlineLevel="0" collapsed="false">
      <c r="A121" s="8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</row>
    <row r="122" customFormat="false" ht="13.5" hidden="true" customHeight="true" outlineLevel="0" collapsed="false">
      <c r="A122" s="8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</row>
    <row r="123" customFormat="false" ht="13.5" hidden="true" customHeight="true" outlineLevel="0" collapsed="false">
      <c r="A123" s="8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</row>
    <row r="124" customFormat="false" ht="13.5" hidden="true" customHeight="true" outlineLevel="0" collapsed="false">
      <c r="A124" s="8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</row>
    <row r="125" customFormat="false" ht="13.5" hidden="true" customHeight="true" outlineLevel="0" collapsed="false">
      <c r="A125" s="8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</row>
    <row r="126" customFormat="false" ht="13.5" hidden="true" customHeight="true" outlineLevel="0" collapsed="false">
      <c r="A126" s="8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</row>
    <row r="127" customFormat="false" ht="13.5" hidden="true" customHeight="true" outlineLevel="0" collapsed="false">
      <c r="A127" s="8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</row>
    <row r="128" customFormat="false" ht="13.5" hidden="true" customHeight="true" outlineLevel="0" collapsed="false">
      <c r="A128" s="8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</row>
    <row r="129" customFormat="false" ht="13.5" hidden="true" customHeight="true" outlineLevel="0" collapsed="false">
      <c r="A129" s="8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</row>
    <row r="130" customFormat="false" ht="13.5" hidden="true" customHeight="true" outlineLevel="0" collapsed="false">
      <c r="A130" s="8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</row>
    <row r="131" customFormat="false" ht="13.5" hidden="true" customHeight="true" outlineLevel="0" collapsed="false">
      <c r="A131" s="8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</row>
    <row r="132" customFormat="false" ht="13.5" hidden="true" customHeight="true" outlineLevel="0" collapsed="false">
      <c r="A132" s="8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</row>
    <row r="133" customFormat="false" ht="13.5" hidden="true" customHeight="true" outlineLevel="0" collapsed="false">
      <c r="A133" s="8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</row>
    <row r="134" customFormat="false" ht="13.5" hidden="true" customHeight="true" outlineLevel="0" collapsed="false">
      <c r="A134" s="8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</row>
    <row r="135" customFormat="false" ht="13.5" hidden="true" customHeight="true" outlineLevel="0" collapsed="false">
      <c r="A135" s="8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</row>
    <row r="136" customFormat="false" ht="13.5" hidden="true" customHeight="true" outlineLevel="0" collapsed="false">
      <c r="A136" s="8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</row>
    <row r="137" customFormat="false" ht="13.5" hidden="true" customHeight="true" outlineLevel="0" collapsed="false">
      <c r="A137" s="8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</row>
    <row r="138" customFormat="false" ht="13.5" hidden="true" customHeight="true" outlineLevel="0" collapsed="false">
      <c r="A138" s="8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</row>
    <row r="139" customFormat="false" ht="13.5" hidden="true" customHeight="true" outlineLevel="0" collapsed="false">
      <c r="A139" s="8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</row>
    <row r="140" customFormat="false" ht="13.5" hidden="true" customHeight="true" outlineLevel="0" collapsed="false">
      <c r="A140" s="8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</row>
    <row r="141" customFormat="false" ht="13.5" hidden="true" customHeight="true" outlineLevel="0" collapsed="false">
      <c r="A141" s="8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</row>
    <row r="142" customFormat="false" ht="13.5" hidden="true" customHeight="true" outlineLevel="0" collapsed="false">
      <c r="A142" s="8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</row>
    <row r="143" customFormat="false" ht="13.5" hidden="true" customHeight="true" outlineLevel="0" collapsed="false">
      <c r="A143" s="8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</row>
    <row r="144" customFormat="false" ht="13.5" hidden="true" customHeight="true" outlineLevel="0" collapsed="false">
      <c r="A144" s="8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</row>
    <row r="145" customFormat="false" ht="13.5" hidden="true" customHeight="true" outlineLevel="0" collapsed="false">
      <c r="A145" s="8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</row>
    <row r="146" customFormat="false" ht="13.5" hidden="true" customHeight="true" outlineLevel="0" collapsed="false">
      <c r="A146" s="8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</row>
    <row r="147" customFormat="false" ht="13.5" hidden="true" customHeight="true" outlineLevel="0" collapsed="false">
      <c r="A147" s="8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</row>
    <row r="148" customFormat="false" ht="13.5" hidden="true" customHeight="true" outlineLevel="0" collapsed="false">
      <c r="A148" s="8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</row>
    <row r="149" customFormat="false" ht="13.5" hidden="true" customHeight="true" outlineLevel="0" collapsed="false">
      <c r="A149" s="8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</row>
    <row r="150" customFormat="false" ht="13.5" hidden="true" customHeight="true" outlineLevel="0" collapsed="false">
      <c r="A150" s="8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</row>
    <row r="151" customFormat="false" ht="13.5" hidden="true" customHeight="true" outlineLevel="0" collapsed="false">
      <c r="A151" s="8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</row>
    <row r="152" customFormat="false" ht="13.5" hidden="true" customHeight="true" outlineLevel="0" collapsed="false">
      <c r="A152" s="8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</row>
    <row r="153" customFormat="false" ht="13.5" hidden="true" customHeight="true" outlineLevel="0" collapsed="false">
      <c r="A153" s="8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</row>
    <row r="154" customFormat="false" ht="13.5" hidden="true" customHeight="true" outlineLevel="0" collapsed="false">
      <c r="A154" s="8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</row>
    <row r="155" customFormat="false" ht="13.5" hidden="true" customHeight="true" outlineLevel="0" collapsed="false">
      <c r="A155" s="8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</row>
    <row r="156" customFormat="false" ht="13.5" hidden="true" customHeight="true" outlineLevel="0" collapsed="false">
      <c r="A156" s="8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</row>
    <row r="157" customFormat="false" ht="13.5" hidden="true" customHeight="true" outlineLevel="0" collapsed="false">
      <c r="A157" s="8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</row>
    <row r="158" customFormat="false" ht="13.5" hidden="true" customHeight="true" outlineLevel="0" collapsed="false">
      <c r="A158" s="8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</row>
    <row r="159" customFormat="false" ht="13.5" hidden="true" customHeight="true" outlineLevel="0" collapsed="false">
      <c r="A159" s="8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</row>
    <row r="160" customFormat="false" ht="13.5" hidden="true" customHeight="true" outlineLevel="0" collapsed="false">
      <c r="A160" s="8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</row>
    <row r="161" customFormat="false" ht="13.5" hidden="true" customHeight="true" outlineLevel="0" collapsed="false">
      <c r="A161" s="8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</row>
    <row r="162" customFormat="false" ht="13.5" hidden="true" customHeight="true" outlineLevel="0" collapsed="false">
      <c r="A162" s="8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</row>
    <row r="163" customFormat="false" ht="13.5" hidden="true" customHeight="true" outlineLevel="0" collapsed="false">
      <c r="A163" s="8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</row>
    <row r="164" customFormat="false" ht="13.5" hidden="true" customHeight="true" outlineLevel="0" collapsed="false">
      <c r="A164" s="8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</row>
    <row r="165" customFormat="false" ht="13.5" hidden="true" customHeight="true" outlineLevel="0" collapsed="false">
      <c r="A165" s="8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</row>
    <row r="166" customFormat="false" ht="13.5" hidden="true" customHeight="true" outlineLevel="0" collapsed="false">
      <c r="A166" s="8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</row>
    <row r="167" customFormat="false" ht="13.5" hidden="true" customHeight="true" outlineLevel="0" collapsed="false">
      <c r="A167" s="8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</row>
    <row r="168" customFormat="false" ht="13.5" hidden="true" customHeight="true" outlineLevel="0" collapsed="false">
      <c r="A168" s="8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</row>
    <row r="169" customFormat="false" ht="13.5" hidden="true" customHeight="true" outlineLevel="0" collapsed="false">
      <c r="A169" s="8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</row>
    <row r="170" customFormat="false" ht="13.5" hidden="true" customHeight="true" outlineLevel="0" collapsed="false">
      <c r="A170" s="8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</row>
    <row r="171" customFormat="false" ht="13.5" hidden="true" customHeight="true" outlineLevel="0" collapsed="false">
      <c r="A171" s="8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</row>
    <row r="172" customFormat="false" ht="13.5" hidden="true" customHeight="true" outlineLevel="0" collapsed="false">
      <c r="A172" s="8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</row>
    <row r="173" customFormat="false" ht="13.5" hidden="true" customHeight="true" outlineLevel="0" collapsed="false">
      <c r="A173" s="8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</row>
    <row r="174" customFormat="false" ht="13.5" hidden="true" customHeight="true" outlineLevel="0" collapsed="false">
      <c r="A174" s="8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</row>
    <row r="175" customFormat="false" ht="13.5" hidden="true" customHeight="true" outlineLevel="0" collapsed="false">
      <c r="A175" s="8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</row>
    <row r="176" customFormat="false" ht="13.5" hidden="true" customHeight="true" outlineLevel="0" collapsed="false">
      <c r="A176" s="8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</row>
    <row r="177" customFormat="false" ht="13.5" hidden="true" customHeight="true" outlineLevel="0" collapsed="false">
      <c r="A177" s="8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</row>
    <row r="178" customFormat="false" ht="13.5" hidden="true" customHeight="true" outlineLevel="0" collapsed="false">
      <c r="A178" s="8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</row>
    <row r="179" customFormat="false" ht="13.5" hidden="true" customHeight="true" outlineLevel="0" collapsed="false">
      <c r="A179" s="8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</row>
    <row r="180" customFormat="false" ht="13.5" hidden="true" customHeight="true" outlineLevel="0" collapsed="false">
      <c r="A180" s="8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</row>
    <row r="181" customFormat="false" ht="13.5" hidden="true" customHeight="true" outlineLevel="0" collapsed="false">
      <c r="A181" s="8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</row>
    <row r="182" customFormat="false" ht="13.5" hidden="true" customHeight="true" outlineLevel="0" collapsed="false">
      <c r="A182" s="8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</row>
    <row r="183" customFormat="false" ht="13.5" hidden="true" customHeight="true" outlineLevel="0" collapsed="false">
      <c r="A183" s="8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</row>
    <row r="184" customFormat="false" ht="13.5" hidden="true" customHeight="true" outlineLevel="0" collapsed="false">
      <c r="A184" s="8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</row>
    <row r="185" customFormat="false" ht="13.5" hidden="true" customHeight="true" outlineLevel="0" collapsed="false">
      <c r="A185" s="8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</row>
    <row r="186" customFormat="false" ht="13.5" hidden="true" customHeight="true" outlineLevel="0" collapsed="false">
      <c r="A186" s="8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</row>
    <row r="187" customFormat="false" ht="13.5" hidden="true" customHeight="true" outlineLevel="0" collapsed="false">
      <c r="A187" s="8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</row>
    <row r="188" customFormat="false" ht="13.5" hidden="true" customHeight="true" outlineLevel="0" collapsed="false">
      <c r="A188" s="8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</row>
    <row r="189" customFormat="false" ht="13.5" hidden="true" customHeight="true" outlineLevel="0" collapsed="false">
      <c r="A189" s="8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</row>
    <row r="190" customFormat="false" ht="13.5" hidden="true" customHeight="true" outlineLevel="0" collapsed="false">
      <c r="A190" s="8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</row>
    <row r="191" customFormat="false" ht="13.5" hidden="true" customHeight="true" outlineLevel="0" collapsed="false">
      <c r="A191" s="8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</row>
    <row r="192" customFormat="false" ht="13.5" hidden="true" customHeight="true" outlineLevel="0" collapsed="false">
      <c r="A192" s="8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</row>
    <row r="193" customFormat="false" ht="13.5" hidden="true" customHeight="true" outlineLevel="0" collapsed="false">
      <c r="A193" s="8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</row>
    <row r="194" customFormat="false" ht="13.5" hidden="true" customHeight="true" outlineLevel="0" collapsed="false">
      <c r="A194" s="8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</row>
    <row r="195" customFormat="false" ht="13.5" hidden="true" customHeight="true" outlineLevel="0" collapsed="false">
      <c r="A195" s="8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</row>
    <row r="196" customFormat="false" ht="13.5" hidden="true" customHeight="true" outlineLevel="0" collapsed="false">
      <c r="A196" s="8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</row>
    <row r="197" customFormat="false" ht="13.5" hidden="true" customHeight="true" outlineLevel="0" collapsed="false">
      <c r="A197" s="8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</row>
    <row r="198" customFormat="false" ht="13.5" hidden="true" customHeight="true" outlineLevel="0" collapsed="false">
      <c r="A198" s="8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</row>
    <row r="199" customFormat="false" ht="13.5" hidden="true" customHeight="true" outlineLevel="0" collapsed="false">
      <c r="A199" s="8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</row>
    <row r="200" customFormat="false" ht="13.5" hidden="true" customHeight="true" outlineLevel="0" collapsed="false">
      <c r="A200" s="8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</row>
    <row r="201" customFormat="false" ht="13.5" hidden="true" customHeight="true" outlineLevel="0" collapsed="false">
      <c r="A201" s="8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</row>
    <row r="202" customFormat="false" ht="13.5" hidden="true" customHeight="true" outlineLevel="0" collapsed="false">
      <c r="A202" s="8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</row>
    <row r="203" customFormat="false" ht="13.5" hidden="true" customHeight="true" outlineLevel="0" collapsed="false">
      <c r="A203" s="8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</row>
    <row r="204" customFormat="false" ht="13.5" hidden="true" customHeight="true" outlineLevel="0" collapsed="false">
      <c r="A204" s="8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</row>
    <row r="205" customFormat="false" ht="13.5" hidden="true" customHeight="true" outlineLevel="0" collapsed="false">
      <c r="A205" s="8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</row>
    <row r="206" customFormat="false" ht="13.5" hidden="true" customHeight="true" outlineLevel="0" collapsed="false">
      <c r="A206" s="8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</row>
    <row r="207" customFormat="false" ht="13.5" hidden="true" customHeight="true" outlineLevel="0" collapsed="false">
      <c r="A207" s="8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</row>
    <row r="208" customFormat="false" ht="13.5" hidden="true" customHeight="true" outlineLevel="0" collapsed="false">
      <c r="A208" s="8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</row>
    <row r="209" customFormat="false" ht="13.5" hidden="true" customHeight="true" outlineLevel="0" collapsed="false">
      <c r="A209" s="8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</row>
    <row r="210" customFormat="false" ht="13.5" hidden="true" customHeight="true" outlineLevel="0" collapsed="false">
      <c r="A210" s="8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</row>
    <row r="211" customFormat="false" ht="13.5" hidden="true" customHeight="true" outlineLevel="0" collapsed="false">
      <c r="A211" s="8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</row>
    <row r="212" customFormat="false" ht="13.5" hidden="true" customHeight="true" outlineLevel="0" collapsed="false">
      <c r="A212" s="8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</row>
    <row r="213" customFormat="false" ht="13.5" hidden="true" customHeight="true" outlineLevel="0" collapsed="false">
      <c r="A213" s="8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</row>
    <row r="214" customFormat="false" ht="13.5" hidden="true" customHeight="true" outlineLevel="0" collapsed="false">
      <c r="A214" s="8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</row>
    <row r="215" customFormat="false" ht="13.5" hidden="true" customHeight="true" outlineLevel="0" collapsed="false">
      <c r="A215" s="8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</row>
    <row r="216" customFormat="false" ht="13.5" hidden="true" customHeight="true" outlineLevel="0" collapsed="false">
      <c r="A216" s="8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</row>
    <row r="217" customFormat="false" ht="13.5" hidden="true" customHeight="true" outlineLevel="0" collapsed="false">
      <c r="A217" s="8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</row>
    <row r="218" customFormat="false" ht="13.5" hidden="true" customHeight="true" outlineLevel="0" collapsed="false">
      <c r="A218" s="8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</row>
    <row r="219" customFormat="false" ht="13.5" hidden="true" customHeight="true" outlineLevel="0" collapsed="false">
      <c r="A219" s="8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</row>
    <row r="220" customFormat="false" ht="13.5" hidden="true" customHeight="true" outlineLevel="0" collapsed="false">
      <c r="A220" s="8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</row>
    <row r="221" customFormat="false" ht="13.5" hidden="true" customHeight="true" outlineLevel="0" collapsed="false">
      <c r="A221" s="8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</row>
    <row r="222" customFormat="false" ht="13.5" hidden="true" customHeight="true" outlineLevel="0" collapsed="false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</row>
    <row r="223" customFormat="false" ht="13.5" hidden="true" customHeight="true" outlineLevel="0" collapsed="false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</row>
    <row r="224" customFormat="false" ht="13.5" hidden="true" customHeight="true" outlineLevel="0" collapsed="false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</row>
    <row r="225" customFormat="false" ht="13.5" hidden="true" customHeight="tru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</row>
    <row r="226" customFormat="false" ht="13.5" hidden="true" customHeight="tru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</row>
    <row r="227" customFormat="false" ht="13.5" hidden="true" customHeight="tru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</row>
    <row r="228" customFormat="false" ht="13.5" hidden="true" customHeight="tru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</row>
    <row r="229" customFormat="false" ht="13.5" hidden="true" customHeight="tru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</row>
    <row r="230" customFormat="false" ht="13.5" hidden="true" customHeight="tru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</row>
    <row r="231" customFormat="false" ht="13.5" hidden="true" customHeight="true" outlineLevel="0" collapsed="false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</row>
    <row r="232" customFormat="false" ht="13.5" hidden="true" customHeight="true" outlineLevel="0" collapsed="false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</row>
    <row r="233" customFormat="false" ht="15.75" hidden="false" customHeight="true" outlineLevel="0" collapsed="false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</row>
    <row r="234" customFormat="false" ht="15.75" hidden="false" customHeight="true" outlineLevel="0" collapsed="false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</row>
    <row r="235" customFormat="false" ht="15.75" hidden="false" customHeight="true" outlineLevel="0" collapsed="false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</row>
    <row r="236" customFormat="false" ht="15.75" hidden="false" customHeight="true" outlineLevel="0" collapsed="false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</row>
    <row r="237" customFormat="false" ht="15.75" hidden="false" customHeight="true" outlineLevel="0" collapsed="false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</row>
    <row r="238" customFormat="false" ht="15.75" hidden="false" customHeight="true" outlineLevel="0" collapsed="false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</row>
    <row r="239" customFormat="false" ht="15.75" hidden="false" customHeight="true" outlineLevel="0" collapsed="false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</row>
    <row r="240" customFormat="false" ht="15.75" hidden="false" customHeight="true" outlineLevel="0" collapsed="false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</row>
    <row r="241" customFormat="false" ht="15.75" hidden="false" customHeight="true" outlineLevel="0" collapsed="false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</row>
    <row r="242" customFormat="false" ht="15.75" hidden="false" customHeight="true" outlineLevel="0" collapsed="false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</row>
    <row r="243" customFormat="false" ht="15.75" hidden="false" customHeight="true" outlineLevel="0" collapsed="false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</row>
    <row r="244" customFormat="false" ht="15.75" hidden="false" customHeight="true" outlineLevel="0" collapsed="false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</row>
    <row r="245" customFormat="false" ht="15.75" hidden="false" customHeight="true" outlineLevel="0" collapsed="false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</row>
    <row r="246" customFormat="false" ht="15.75" hidden="false" customHeight="true" outlineLevel="0" collapsed="false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</row>
    <row r="247" customFormat="false" ht="15.75" hidden="false" customHeight="true" outlineLevel="0" collapsed="false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</row>
    <row r="248" customFormat="false" ht="15.75" hidden="false" customHeight="true" outlineLevel="0" collapsed="false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</row>
    <row r="249" customFormat="false" ht="15.75" hidden="false" customHeight="true" outlineLevel="0" collapsed="false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</row>
    <row r="250" customFormat="false" ht="15.75" hidden="false" customHeight="true" outlineLevel="0" collapsed="false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</row>
    <row r="251" customFormat="false" ht="15.75" hidden="false" customHeight="true" outlineLevel="0" collapsed="false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</row>
    <row r="252" customFormat="false" ht="15.75" hidden="false" customHeight="true" outlineLevel="0" collapsed="false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</row>
    <row r="253" customFormat="false" ht="15.75" hidden="false" customHeight="true" outlineLevel="0" collapsed="false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</row>
    <row r="254" customFormat="false" ht="15.75" hidden="false" customHeight="true" outlineLevel="0" collapsed="false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</row>
    <row r="255" customFormat="false" ht="15.75" hidden="false" customHeight="true" outlineLevel="0" collapsed="false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</row>
    <row r="256" customFormat="false" ht="15.75" hidden="false" customHeight="true" outlineLevel="0" collapsed="false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</row>
    <row r="257" customFormat="false" ht="15.75" hidden="false" customHeight="true" outlineLevel="0" collapsed="false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</row>
    <row r="258" customFormat="false" ht="15.75" hidden="false" customHeight="true" outlineLevel="0" collapsed="false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</row>
    <row r="259" customFormat="false" ht="15.75" hidden="false" customHeight="true" outlineLevel="0" collapsed="false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</row>
    <row r="260" customFormat="false" ht="15.75" hidden="false" customHeight="true" outlineLevel="0" collapsed="false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</row>
    <row r="261" customFormat="false" ht="15.75" hidden="false" customHeight="true" outlineLevel="0" collapsed="false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</row>
    <row r="262" customFormat="false" ht="15.75" hidden="false" customHeight="true" outlineLevel="0" collapsed="false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</row>
    <row r="263" customFormat="false" ht="15.75" hidden="false" customHeight="true" outlineLevel="0" collapsed="false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</row>
    <row r="264" customFormat="false" ht="15.75" hidden="false" customHeight="true" outlineLevel="0" collapsed="false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</row>
    <row r="265" customFormat="false" ht="15.75" hidden="false" customHeight="true" outlineLevel="0" collapsed="false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</row>
    <row r="266" customFormat="false" ht="15.75" hidden="false" customHeight="true" outlineLevel="0" collapsed="false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</row>
    <row r="267" customFormat="false" ht="15.75" hidden="false" customHeight="true" outlineLevel="0" collapsed="false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</row>
    <row r="268" customFormat="false" ht="15.75" hidden="false" customHeight="true" outlineLevel="0" collapsed="false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</row>
    <row r="269" customFormat="false" ht="15.75" hidden="false" customHeight="true" outlineLevel="0" collapsed="false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</row>
    <row r="270" customFormat="false" ht="15.75" hidden="false" customHeight="true" outlineLevel="0" collapsed="false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</row>
    <row r="271" customFormat="false" ht="15.75" hidden="false" customHeight="true" outlineLevel="0" collapsed="false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</row>
    <row r="272" customFormat="false" ht="15.75" hidden="false" customHeight="true" outlineLevel="0" collapsed="false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</row>
    <row r="273" customFormat="false" ht="15.75" hidden="false" customHeight="true" outlineLevel="0" collapsed="false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</row>
    <row r="274" customFormat="false" ht="15.75" hidden="false" customHeight="true" outlineLevel="0" collapsed="false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</row>
    <row r="275" customFormat="false" ht="15.75" hidden="false" customHeight="true" outlineLevel="0" collapsed="false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</row>
    <row r="276" customFormat="false" ht="15.75" hidden="false" customHeight="true" outlineLevel="0" collapsed="false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</row>
    <row r="277" customFormat="false" ht="15.75" hidden="false" customHeight="true" outlineLevel="0" collapsed="false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</row>
    <row r="278" customFormat="false" ht="15.75" hidden="false" customHeight="true" outlineLevel="0" collapsed="false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</row>
    <row r="279" customFormat="false" ht="15.75" hidden="false" customHeight="true" outlineLevel="0" collapsed="false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</row>
    <row r="280" customFormat="false" ht="15.75" hidden="false" customHeight="true" outlineLevel="0" collapsed="false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</row>
    <row r="281" customFormat="false" ht="15.75" hidden="false" customHeight="true" outlineLevel="0" collapsed="false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</row>
    <row r="282" customFormat="false" ht="15.75" hidden="false" customHeight="true" outlineLevel="0" collapsed="false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</row>
    <row r="283" customFormat="false" ht="15.75" hidden="false" customHeight="true" outlineLevel="0" collapsed="false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</row>
    <row r="284" customFormat="false" ht="15.75" hidden="false" customHeight="true" outlineLevel="0" collapsed="false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</row>
    <row r="285" customFormat="false" ht="15.75" hidden="false" customHeight="true" outlineLevel="0" collapsed="false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</row>
    <row r="286" customFormat="false" ht="15.75" hidden="false" customHeight="true" outlineLevel="0" collapsed="false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</row>
    <row r="287" customFormat="false" ht="15.75" hidden="false" customHeight="true" outlineLevel="0" collapsed="false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</row>
    <row r="288" customFormat="false" ht="15.75" hidden="false" customHeight="true" outlineLevel="0" collapsed="false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</row>
    <row r="289" customFormat="false" ht="15.75" hidden="false" customHeight="true" outlineLevel="0" collapsed="false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</row>
    <row r="290" customFormat="false" ht="15.75" hidden="false" customHeight="true" outlineLevel="0" collapsed="false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</row>
    <row r="291" customFormat="false" ht="15.75" hidden="false" customHeight="true" outlineLevel="0" collapsed="false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</row>
    <row r="292" customFormat="false" ht="15.75" hidden="false" customHeight="true" outlineLevel="0" collapsed="false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</row>
    <row r="293" customFormat="false" ht="15.75" hidden="false" customHeight="true" outlineLevel="0" collapsed="false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</row>
    <row r="294" customFormat="false" ht="15.75" hidden="false" customHeight="true" outlineLevel="0" collapsed="false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</row>
    <row r="295" customFormat="false" ht="15.75" hidden="false" customHeight="true" outlineLevel="0" collapsed="false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</row>
    <row r="296" customFormat="false" ht="15.75" hidden="false" customHeight="true" outlineLevel="0" collapsed="false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</row>
    <row r="297" customFormat="false" ht="15.75" hidden="false" customHeight="true" outlineLevel="0" collapsed="false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</row>
    <row r="298" customFormat="false" ht="15.75" hidden="false" customHeight="true" outlineLevel="0" collapsed="false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</row>
    <row r="299" customFormat="false" ht="15.75" hidden="false" customHeight="true" outlineLevel="0" collapsed="false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</row>
    <row r="300" customFormat="false" ht="15.75" hidden="false" customHeight="true" outlineLevel="0" collapsed="false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</row>
    <row r="301" customFormat="false" ht="15.75" hidden="false" customHeight="true" outlineLevel="0" collapsed="false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</row>
    <row r="302" customFormat="false" ht="15.75" hidden="false" customHeight="true" outlineLevel="0" collapsed="false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</row>
    <row r="303" customFormat="false" ht="15.75" hidden="false" customHeight="true" outlineLevel="0" collapsed="false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</row>
    <row r="304" customFormat="false" ht="15.75" hidden="false" customHeight="true" outlineLevel="0" collapsed="false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</row>
    <row r="305" customFormat="false" ht="15.75" hidden="false" customHeight="true" outlineLevel="0" collapsed="false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</row>
    <row r="306" customFormat="false" ht="15.75" hidden="false" customHeight="true" outlineLevel="0" collapsed="false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</row>
    <row r="307" customFormat="false" ht="15.75" hidden="false" customHeight="true" outlineLevel="0" collapsed="false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</row>
    <row r="308" customFormat="false" ht="15.75" hidden="false" customHeight="true" outlineLevel="0" collapsed="false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</row>
    <row r="309" customFormat="false" ht="15.75" hidden="false" customHeight="true" outlineLevel="0" collapsed="false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</row>
    <row r="310" customFormat="false" ht="15.75" hidden="false" customHeight="true" outlineLevel="0" collapsed="false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</row>
    <row r="311" customFormat="false" ht="15.75" hidden="false" customHeight="true" outlineLevel="0" collapsed="false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</row>
    <row r="312" customFormat="false" ht="15.75" hidden="false" customHeight="true" outlineLevel="0" collapsed="false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</row>
    <row r="313" customFormat="false" ht="15.75" hidden="false" customHeight="true" outlineLevel="0" collapsed="false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</row>
    <row r="314" customFormat="false" ht="15.75" hidden="false" customHeight="true" outlineLevel="0" collapsed="false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</row>
    <row r="315" customFormat="false" ht="15.75" hidden="false" customHeight="true" outlineLevel="0" collapsed="false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</row>
    <row r="316" customFormat="false" ht="15.75" hidden="false" customHeight="true" outlineLevel="0" collapsed="false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</row>
    <row r="317" customFormat="false" ht="15.75" hidden="false" customHeight="true" outlineLevel="0" collapsed="false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</row>
    <row r="318" customFormat="false" ht="15.75" hidden="false" customHeight="true" outlineLevel="0" collapsed="false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</row>
    <row r="319" customFormat="false" ht="15.75" hidden="false" customHeight="true" outlineLevel="0" collapsed="false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</row>
    <row r="320" customFormat="false" ht="15.75" hidden="false" customHeight="true" outlineLevel="0" collapsed="false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</row>
    <row r="321" customFormat="false" ht="15.75" hidden="false" customHeight="true" outlineLevel="0" collapsed="false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</row>
    <row r="322" customFormat="false" ht="15.75" hidden="false" customHeight="true" outlineLevel="0" collapsed="false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</row>
    <row r="323" customFormat="false" ht="15.75" hidden="false" customHeight="true" outlineLevel="0" collapsed="false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</row>
    <row r="324" customFormat="false" ht="15.75" hidden="false" customHeight="true" outlineLevel="0" collapsed="false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</row>
    <row r="325" customFormat="false" ht="15.75" hidden="false" customHeight="true" outlineLevel="0" collapsed="false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</row>
    <row r="326" customFormat="false" ht="15.75" hidden="false" customHeight="true" outlineLevel="0" collapsed="false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</row>
    <row r="327" customFormat="false" ht="15.75" hidden="false" customHeight="true" outlineLevel="0" collapsed="false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</row>
    <row r="328" customFormat="false" ht="15.75" hidden="false" customHeight="true" outlineLevel="0" collapsed="false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</row>
    <row r="329" customFormat="false" ht="15.75" hidden="false" customHeight="true" outlineLevel="0" collapsed="false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</row>
    <row r="330" customFormat="false" ht="15.75" hidden="false" customHeight="true" outlineLevel="0" collapsed="false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</row>
    <row r="331" customFormat="false" ht="15.75" hidden="false" customHeight="true" outlineLevel="0" collapsed="false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</row>
    <row r="332" customFormat="false" ht="15.75" hidden="false" customHeight="true" outlineLevel="0" collapsed="false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</row>
    <row r="333" customFormat="false" ht="15.75" hidden="false" customHeight="true" outlineLevel="0" collapsed="false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</row>
    <row r="334" customFormat="false" ht="15.75" hidden="false" customHeight="true" outlineLevel="0" collapsed="false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</row>
    <row r="335" customFormat="false" ht="15.75" hidden="false" customHeight="true" outlineLevel="0" collapsed="false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</row>
    <row r="336" customFormat="false" ht="15.75" hidden="false" customHeight="true" outlineLevel="0" collapsed="false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</row>
    <row r="337" customFormat="false" ht="15.75" hidden="false" customHeight="true" outlineLevel="0" collapsed="false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</row>
    <row r="338" customFormat="false" ht="15.75" hidden="false" customHeight="true" outlineLevel="0" collapsed="false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</row>
    <row r="339" customFormat="false" ht="15.75" hidden="false" customHeight="true" outlineLevel="0" collapsed="false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</row>
    <row r="340" customFormat="false" ht="15.75" hidden="false" customHeight="true" outlineLevel="0" collapsed="false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</row>
    <row r="341" customFormat="false" ht="15.75" hidden="false" customHeight="true" outlineLevel="0" collapsed="false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</row>
    <row r="342" customFormat="false" ht="15.75" hidden="false" customHeight="true" outlineLevel="0" collapsed="false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</row>
    <row r="343" customFormat="false" ht="15.75" hidden="false" customHeight="true" outlineLevel="0" collapsed="false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</row>
    <row r="344" customFormat="false" ht="15.75" hidden="false" customHeight="true" outlineLevel="0" collapsed="false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</row>
    <row r="345" customFormat="false" ht="15.75" hidden="false" customHeight="true" outlineLevel="0" collapsed="false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</row>
    <row r="346" customFormat="false" ht="15.75" hidden="false" customHeight="true" outlineLevel="0" collapsed="false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</row>
    <row r="347" customFormat="false" ht="15.75" hidden="false" customHeight="true" outlineLevel="0" collapsed="false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</row>
    <row r="348" customFormat="false" ht="15.75" hidden="false" customHeight="true" outlineLevel="0" collapsed="false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</row>
    <row r="349" customFormat="false" ht="15.75" hidden="false" customHeight="true" outlineLevel="0" collapsed="false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</row>
    <row r="350" customFormat="false" ht="15.75" hidden="false" customHeight="true" outlineLevel="0" collapsed="false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</row>
    <row r="351" customFormat="false" ht="15.75" hidden="false" customHeight="true" outlineLevel="0" collapsed="false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</row>
    <row r="352" customFormat="false" ht="15.75" hidden="false" customHeight="true" outlineLevel="0" collapsed="false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</row>
    <row r="353" customFormat="false" ht="15.75" hidden="false" customHeight="true" outlineLevel="0" collapsed="false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</row>
    <row r="354" customFormat="false" ht="15.75" hidden="false" customHeight="true" outlineLevel="0" collapsed="false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</row>
    <row r="355" customFormat="false" ht="15.75" hidden="false" customHeight="true" outlineLevel="0" collapsed="false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</row>
    <row r="356" customFormat="false" ht="15.75" hidden="false" customHeight="true" outlineLevel="0" collapsed="false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</row>
    <row r="357" customFormat="false" ht="15.75" hidden="false" customHeight="true" outlineLevel="0" collapsed="false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</row>
    <row r="358" customFormat="false" ht="15.75" hidden="false" customHeight="true" outlineLevel="0" collapsed="false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</row>
    <row r="359" customFormat="false" ht="15.75" hidden="false" customHeight="true" outlineLevel="0" collapsed="false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</row>
    <row r="360" customFormat="false" ht="15.75" hidden="false" customHeight="true" outlineLevel="0" collapsed="false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</row>
    <row r="361" customFormat="false" ht="15.75" hidden="false" customHeight="true" outlineLevel="0" collapsed="false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</row>
    <row r="362" customFormat="false" ht="15.75" hidden="false" customHeight="true" outlineLevel="0" collapsed="false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</row>
    <row r="363" customFormat="false" ht="15.75" hidden="false" customHeight="true" outlineLevel="0" collapsed="false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</row>
    <row r="364" customFormat="false" ht="15.75" hidden="false" customHeight="true" outlineLevel="0" collapsed="false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</row>
    <row r="365" customFormat="false" ht="15.75" hidden="false" customHeight="true" outlineLevel="0" collapsed="false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</row>
    <row r="366" customFormat="false" ht="15.75" hidden="false" customHeight="true" outlineLevel="0" collapsed="false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</row>
    <row r="367" customFormat="false" ht="15.75" hidden="false" customHeight="true" outlineLevel="0" collapsed="false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</row>
    <row r="368" customFormat="false" ht="15.75" hidden="false" customHeight="true" outlineLevel="0" collapsed="false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</row>
    <row r="369" customFormat="false" ht="15.75" hidden="false" customHeight="true" outlineLevel="0" collapsed="false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</row>
    <row r="370" customFormat="false" ht="15.75" hidden="false" customHeight="true" outlineLevel="0" collapsed="false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</row>
    <row r="371" customFormat="false" ht="15.75" hidden="false" customHeight="true" outlineLevel="0" collapsed="false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</row>
    <row r="372" customFormat="false" ht="15.75" hidden="false" customHeight="true" outlineLevel="0" collapsed="false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</row>
    <row r="373" customFormat="false" ht="15.75" hidden="false" customHeight="true" outlineLevel="0" collapsed="false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</row>
    <row r="374" customFormat="false" ht="15.75" hidden="false" customHeight="true" outlineLevel="0" collapsed="false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</row>
    <row r="375" customFormat="false" ht="15.75" hidden="false" customHeight="true" outlineLevel="0" collapsed="false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</row>
    <row r="376" customFormat="false" ht="15.75" hidden="false" customHeight="true" outlineLevel="0" collapsed="false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</row>
    <row r="377" customFormat="false" ht="15.75" hidden="false" customHeight="true" outlineLevel="0" collapsed="false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</row>
    <row r="378" customFormat="false" ht="15.75" hidden="false" customHeight="true" outlineLevel="0" collapsed="false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</row>
    <row r="379" customFormat="false" ht="15.75" hidden="false" customHeight="true" outlineLevel="0" collapsed="false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</row>
    <row r="380" customFormat="false" ht="15.75" hidden="false" customHeight="true" outlineLevel="0" collapsed="false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</row>
    <row r="381" customFormat="false" ht="15.75" hidden="false" customHeight="true" outlineLevel="0" collapsed="false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</row>
    <row r="382" customFormat="false" ht="15.75" hidden="false" customHeight="true" outlineLevel="0" collapsed="false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</row>
    <row r="383" customFormat="false" ht="15.75" hidden="false" customHeight="true" outlineLevel="0" collapsed="false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</row>
    <row r="384" customFormat="false" ht="15.75" hidden="false" customHeight="true" outlineLevel="0" collapsed="false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</row>
    <row r="385" customFormat="false" ht="15.75" hidden="false" customHeight="true" outlineLevel="0" collapsed="false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</row>
    <row r="386" customFormat="false" ht="15.75" hidden="false" customHeight="true" outlineLevel="0" collapsed="false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</row>
    <row r="387" customFormat="false" ht="15.75" hidden="false" customHeight="true" outlineLevel="0" collapsed="false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</row>
    <row r="388" customFormat="false" ht="15.75" hidden="false" customHeight="true" outlineLevel="0" collapsed="false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</row>
    <row r="389" customFormat="false" ht="15.75" hidden="false" customHeight="true" outlineLevel="0" collapsed="false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</row>
    <row r="390" customFormat="false" ht="15.75" hidden="false" customHeight="true" outlineLevel="0" collapsed="false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</row>
    <row r="391" customFormat="false" ht="15.75" hidden="false" customHeight="true" outlineLevel="0" collapsed="false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</row>
    <row r="392" customFormat="false" ht="15.75" hidden="false" customHeight="true" outlineLevel="0" collapsed="false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</row>
    <row r="393" customFormat="false" ht="15.75" hidden="false" customHeight="true" outlineLevel="0" collapsed="false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</row>
    <row r="394" customFormat="false" ht="15.75" hidden="false" customHeight="true" outlineLevel="0" collapsed="false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</row>
    <row r="395" customFormat="false" ht="15.75" hidden="false" customHeight="true" outlineLevel="0" collapsed="false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</row>
    <row r="396" customFormat="false" ht="15.75" hidden="false" customHeight="true" outlineLevel="0" collapsed="false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</row>
    <row r="397" customFormat="false" ht="15.75" hidden="false" customHeight="true" outlineLevel="0" collapsed="false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</row>
    <row r="398" customFormat="false" ht="15.75" hidden="false" customHeight="true" outlineLevel="0" collapsed="false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</row>
    <row r="399" customFormat="false" ht="15.75" hidden="false" customHeight="true" outlineLevel="0" collapsed="false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</row>
    <row r="400" customFormat="false" ht="15.75" hidden="false" customHeight="true" outlineLevel="0" collapsed="false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</row>
    <row r="401" customFormat="false" ht="15.75" hidden="false" customHeight="true" outlineLevel="0" collapsed="false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</row>
    <row r="402" customFormat="false" ht="15.75" hidden="false" customHeight="true" outlineLevel="0" collapsed="false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</row>
    <row r="403" customFormat="false" ht="15.75" hidden="false" customHeight="true" outlineLevel="0" collapsed="false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</row>
    <row r="404" customFormat="false" ht="15.75" hidden="false" customHeight="true" outlineLevel="0" collapsed="false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</row>
    <row r="405" customFormat="false" ht="15.75" hidden="false" customHeight="true" outlineLevel="0" collapsed="false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</row>
    <row r="406" customFormat="false" ht="15.75" hidden="false" customHeight="true" outlineLevel="0" collapsed="false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</row>
    <row r="407" customFormat="false" ht="15.75" hidden="false" customHeight="true" outlineLevel="0" collapsed="false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</row>
    <row r="408" customFormat="false" ht="15.75" hidden="false" customHeight="true" outlineLevel="0" collapsed="false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</row>
    <row r="409" customFormat="false" ht="15.75" hidden="false" customHeight="true" outlineLevel="0" collapsed="false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</row>
    <row r="410" customFormat="false" ht="15.75" hidden="false" customHeight="true" outlineLevel="0" collapsed="false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</row>
    <row r="411" customFormat="false" ht="15.75" hidden="false" customHeight="true" outlineLevel="0" collapsed="false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</row>
    <row r="412" customFormat="false" ht="15.75" hidden="false" customHeight="true" outlineLevel="0" collapsed="false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</row>
    <row r="413" customFormat="false" ht="15.75" hidden="false" customHeight="true" outlineLevel="0" collapsed="false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</row>
    <row r="414" customFormat="false" ht="15.75" hidden="false" customHeight="true" outlineLevel="0" collapsed="false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</row>
    <row r="415" customFormat="false" ht="15.75" hidden="false" customHeight="true" outlineLevel="0" collapsed="false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</row>
    <row r="416" customFormat="false" ht="15.75" hidden="false" customHeight="true" outlineLevel="0" collapsed="false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</row>
    <row r="417" customFormat="false" ht="15.75" hidden="false" customHeight="true" outlineLevel="0" collapsed="false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</row>
    <row r="418" customFormat="false" ht="15.75" hidden="false" customHeight="true" outlineLevel="0" collapsed="false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</row>
    <row r="419" customFormat="false" ht="15.75" hidden="false" customHeight="true" outlineLevel="0" collapsed="false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</row>
    <row r="420" customFormat="false" ht="15.75" hidden="false" customHeight="true" outlineLevel="0" collapsed="false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</row>
    <row r="421" customFormat="false" ht="15.75" hidden="false" customHeight="true" outlineLevel="0" collapsed="false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</row>
    <row r="422" customFormat="false" ht="15.75" hidden="false" customHeight="true" outlineLevel="0" collapsed="false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</row>
    <row r="423" customFormat="false" ht="15.75" hidden="false" customHeight="true" outlineLevel="0" collapsed="false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</row>
    <row r="424" customFormat="false" ht="15.75" hidden="false" customHeight="true" outlineLevel="0" collapsed="false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</row>
    <row r="425" customFormat="false" ht="15.75" hidden="false" customHeight="true" outlineLevel="0" collapsed="false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</row>
    <row r="426" customFormat="false" ht="15.75" hidden="false" customHeight="true" outlineLevel="0" collapsed="false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</row>
    <row r="427" customFormat="false" ht="15.75" hidden="false" customHeight="true" outlineLevel="0" collapsed="false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</row>
    <row r="428" customFormat="false" ht="15.75" hidden="false" customHeight="true" outlineLevel="0" collapsed="false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</row>
    <row r="429" customFormat="false" ht="15.75" hidden="false" customHeight="true" outlineLevel="0" collapsed="false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</row>
    <row r="430" customFormat="false" ht="15.75" hidden="false" customHeight="true" outlineLevel="0" collapsed="false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</row>
    <row r="431" customFormat="false" ht="15.75" hidden="false" customHeight="true" outlineLevel="0" collapsed="false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</row>
    <row r="432" customFormat="false" ht="15.75" hidden="false" customHeight="true" outlineLevel="0" collapsed="false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</row>
    <row r="433" customFormat="false" ht="15.75" hidden="false" customHeight="true" outlineLevel="0" collapsed="false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</row>
    <row r="434" customFormat="false" ht="15.75" hidden="false" customHeight="true" outlineLevel="0" collapsed="false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</row>
    <row r="435" customFormat="false" ht="15.75" hidden="false" customHeight="true" outlineLevel="0" collapsed="false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</row>
    <row r="436" customFormat="false" ht="15.75" hidden="false" customHeight="true" outlineLevel="0" collapsed="false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</row>
    <row r="437" customFormat="false" ht="15.75" hidden="false" customHeight="true" outlineLevel="0" collapsed="false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</row>
    <row r="438" customFormat="false" ht="15.75" hidden="false" customHeight="true" outlineLevel="0" collapsed="false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</row>
    <row r="439" customFormat="false" ht="15.75" hidden="false" customHeight="true" outlineLevel="0" collapsed="false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</row>
    <row r="440" customFormat="false" ht="15.75" hidden="false" customHeight="true" outlineLevel="0" collapsed="false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</row>
    <row r="441" customFormat="false" ht="15.75" hidden="false" customHeight="true" outlineLevel="0" collapsed="false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</row>
    <row r="442" customFormat="false" ht="15.75" hidden="false" customHeight="true" outlineLevel="0" collapsed="false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</row>
    <row r="443" customFormat="false" ht="15.75" hidden="false" customHeight="true" outlineLevel="0" collapsed="false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</row>
    <row r="444" customFormat="false" ht="15.75" hidden="false" customHeight="true" outlineLevel="0" collapsed="false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</row>
    <row r="445" customFormat="false" ht="15.75" hidden="false" customHeight="true" outlineLevel="0" collapsed="false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</row>
    <row r="446" customFormat="false" ht="15.75" hidden="false" customHeight="true" outlineLevel="0" collapsed="false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</row>
    <row r="447" customFormat="false" ht="15.75" hidden="false" customHeight="true" outlineLevel="0" collapsed="false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</row>
    <row r="448" customFormat="false" ht="15.75" hidden="false" customHeight="true" outlineLevel="0" collapsed="false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</row>
    <row r="449" customFormat="false" ht="15.75" hidden="false" customHeight="true" outlineLevel="0" collapsed="false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</row>
    <row r="450" customFormat="false" ht="15.75" hidden="false" customHeight="true" outlineLevel="0" collapsed="false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</row>
    <row r="451" customFormat="false" ht="15.75" hidden="false" customHeight="true" outlineLevel="0" collapsed="false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</row>
    <row r="452" customFormat="false" ht="15.75" hidden="false" customHeight="true" outlineLevel="0" collapsed="false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</row>
    <row r="453" customFormat="false" ht="15.75" hidden="false" customHeight="true" outlineLevel="0" collapsed="false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</row>
    <row r="454" customFormat="false" ht="15.75" hidden="false" customHeight="true" outlineLevel="0" collapsed="false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</row>
    <row r="455" customFormat="false" ht="15.75" hidden="false" customHeight="true" outlineLevel="0" collapsed="false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</row>
    <row r="456" customFormat="false" ht="15.75" hidden="false" customHeight="true" outlineLevel="0" collapsed="false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</row>
    <row r="457" customFormat="false" ht="15.75" hidden="false" customHeight="true" outlineLevel="0" collapsed="false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</row>
    <row r="458" customFormat="false" ht="15.75" hidden="false" customHeight="true" outlineLevel="0" collapsed="false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</row>
    <row r="459" customFormat="false" ht="15.75" hidden="false" customHeight="true" outlineLevel="0" collapsed="false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</row>
    <row r="460" customFormat="false" ht="15.75" hidden="false" customHeight="true" outlineLevel="0" collapsed="false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</row>
    <row r="461" customFormat="false" ht="15.75" hidden="false" customHeight="true" outlineLevel="0" collapsed="false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</row>
    <row r="462" customFormat="false" ht="15.75" hidden="false" customHeight="true" outlineLevel="0" collapsed="false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</row>
    <row r="463" customFormat="false" ht="15.75" hidden="false" customHeight="true" outlineLevel="0" collapsed="false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</row>
    <row r="464" customFormat="false" ht="15.75" hidden="false" customHeight="true" outlineLevel="0" collapsed="false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</row>
    <row r="465" customFormat="false" ht="15.75" hidden="false" customHeight="true" outlineLevel="0" collapsed="false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</row>
    <row r="466" customFormat="false" ht="15.75" hidden="false" customHeight="true" outlineLevel="0" collapsed="false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</row>
    <row r="467" customFormat="false" ht="15.75" hidden="false" customHeight="true" outlineLevel="0" collapsed="false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</row>
    <row r="468" customFormat="false" ht="15.75" hidden="false" customHeight="true" outlineLevel="0" collapsed="false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</row>
    <row r="469" customFormat="false" ht="15.75" hidden="false" customHeight="true" outlineLevel="0" collapsed="false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</row>
    <row r="470" customFormat="false" ht="15.75" hidden="false" customHeight="true" outlineLevel="0" collapsed="false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</row>
    <row r="471" customFormat="false" ht="15.75" hidden="false" customHeight="true" outlineLevel="0" collapsed="false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</row>
    <row r="472" customFormat="false" ht="15.75" hidden="false" customHeight="true" outlineLevel="0" collapsed="false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</row>
    <row r="473" customFormat="false" ht="15.75" hidden="false" customHeight="true" outlineLevel="0" collapsed="false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</row>
    <row r="474" customFormat="false" ht="15.75" hidden="false" customHeight="true" outlineLevel="0" collapsed="false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</row>
    <row r="475" customFormat="false" ht="15.75" hidden="false" customHeight="true" outlineLevel="0" collapsed="false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</row>
    <row r="476" customFormat="false" ht="15.75" hidden="false" customHeight="true" outlineLevel="0" collapsed="false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</row>
    <row r="477" customFormat="false" ht="15.75" hidden="false" customHeight="true" outlineLevel="0" collapsed="false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</row>
    <row r="478" customFormat="false" ht="15.75" hidden="false" customHeight="true" outlineLevel="0" collapsed="false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</row>
    <row r="479" customFormat="false" ht="15.75" hidden="false" customHeight="true" outlineLevel="0" collapsed="false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</row>
    <row r="480" customFormat="false" ht="15.75" hidden="false" customHeight="true" outlineLevel="0" collapsed="false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</row>
    <row r="481" customFormat="false" ht="15.75" hidden="false" customHeight="true" outlineLevel="0" collapsed="false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</row>
    <row r="482" customFormat="false" ht="15.75" hidden="false" customHeight="true" outlineLevel="0" collapsed="false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</row>
    <row r="483" customFormat="false" ht="15.75" hidden="false" customHeight="true" outlineLevel="0" collapsed="false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</row>
    <row r="484" customFormat="false" ht="15.75" hidden="false" customHeight="true" outlineLevel="0" collapsed="false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</row>
    <row r="485" customFormat="false" ht="15.75" hidden="false" customHeight="true" outlineLevel="0" collapsed="false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</row>
    <row r="486" customFormat="false" ht="15.75" hidden="false" customHeight="true" outlineLevel="0" collapsed="false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</row>
    <row r="487" customFormat="false" ht="15.75" hidden="false" customHeight="true" outlineLevel="0" collapsed="false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</row>
    <row r="488" customFormat="false" ht="15.75" hidden="false" customHeight="true" outlineLevel="0" collapsed="false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</row>
    <row r="489" customFormat="false" ht="15.75" hidden="false" customHeight="true" outlineLevel="0" collapsed="false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</row>
    <row r="490" customFormat="false" ht="15.75" hidden="false" customHeight="true" outlineLevel="0" collapsed="false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</row>
    <row r="491" customFormat="false" ht="15.75" hidden="false" customHeight="true" outlineLevel="0" collapsed="false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</row>
    <row r="492" customFormat="false" ht="15.75" hidden="false" customHeight="true" outlineLevel="0" collapsed="false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</row>
    <row r="493" customFormat="false" ht="15.75" hidden="false" customHeight="true" outlineLevel="0" collapsed="false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</row>
    <row r="494" customFormat="false" ht="15.75" hidden="false" customHeight="true" outlineLevel="0" collapsed="false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</row>
    <row r="495" customFormat="false" ht="15.75" hidden="false" customHeight="true" outlineLevel="0" collapsed="false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</row>
    <row r="496" customFormat="false" ht="15.75" hidden="false" customHeight="true" outlineLevel="0" collapsed="false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</row>
    <row r="497" customFormat="false" ht="15.75" hidden="false" customHeight="true" outlineLevel="0" collapsed="false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</row>
    <row r="498" customFormat="false" ht="15.75" hidden="false" customHeight="true" outlineLevel="0" collapsed="false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</row>
    <row r="499" customFormat="false" ht="15.75" hidden="false" customHeight="true" outlineLevel="0" collapsed="false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</row>
    <row r="500" customFormat="false" ht="15.75" hidden="false" customHeight="true" outlineLevel="0" collapsed="false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</row>
    <row r="501" customFormat="false" ht="15.75" hidden="false" customHeight="true" outlineLevel="0" collapsed="false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</row>
    <row r="502" customFormat="false" ht="15.75" hidden="false" customHeight="true" outlineLevel="0" collapsed="false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</row>
    <row r="503" customFormat="false" ht="15.75" hidden="false" customHeight="true" outlineLevel="0" collapsed="false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</row>
    <row r="504" customFormat="false" ht="15.75" hidden="false" customHeight="true" outlineLevel="0" collapsed="false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</row>
    <row r="505" customFormat="false" ht="15.75" hidden="false" customHeight="true" outlineLevel="0" collapsed="false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</row>
    <row r="506" customFormat="false" ht="15.75" hidden="false" customHeight="true" outlineLevel="0" collapsed="false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</row>
    <row r="507" customFormat="false" ht="15.75" hidden="false" customHeight="true" outlineLevel="0" collapsed="false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</row>
    <row r="508" customFormat="false" ht="15.75" hidden="false" customHeight="true" outlineLevel="0" collapsed="false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</row>
    <row r="509" customFormat="false" ht="15.75" hidden="false" customHeight="true" outlineLevel="0" collapsed="false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</row>
    <row r="510" customFormat="false" ht="15.75" hidden="false" customHeight="true" outlineLevel="0" collapsed="false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</row>
    <row r="511" customFormat="false" ht="15.75" hidden="false" customHeight="true" outlineLevel="0" collapsed="false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</row>
    <row r="512" customFormat="false" ht="15.75" hidden="false" customHeight="true" outlineLevel="0" collapsed="false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</row>
    <row r="513" customFormat="false" ht="15.75" hidden="false" customHeight="true" outlineLevel="0" collapsed="false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</row>
    <row r="514" customFormat="false" ht="15.75" hidden="false" customHeight="true" outlineLevel="0" collapsed="false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</row>
    <row r="515" customFormat="false" ht="15.75" hidden="false" customHeight="true" outlineLevel="0" collapsed="false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</row>
    <row r="516" customFormat="false" ht="15.75" hidden="false" customHeight="true" outlineLevel="0" collapsed="false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</row>
    <row r="517" customFormat="false" ht="15.75" hidden="false" customHeight="true" outlineLevel="0" collapsed="false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</row>
    <row r="518" customFormat="false" ht="15.75" hidden="false" customHeight="true" outlineLevel="0" collapsed="false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</row>
    <row r="519" customFormat="false" ht="15.75" hidden="false" customHeight="true" outlineLevel="0" collapsed="false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</row>
    <row r="520" customFormat="false" ht="15.75" hidden="false" customHeight="true" outlineLevel="0" collapsed="false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</row>
    <row r="521" customFormat="false" ht="15.75" hidden="false" customHeight="true" outlineLevel="0" collapsed="false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</row>
    <row r="522" customFormat="false" ht="15.75" hidden="false" customHeight="true" outlineLevel="0" collapsed="false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</row>
    <row r="523" customFormat="false" ht="15.75" hidden="false" customHeight="true" outlineLevel="0" collapsed="false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</row>
    <row r="524" customFormat="false" ht="15.75" hidden="false" customHeight="true" outlineLevel="0" collapsed="false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</row>
    <row r="525" customFormat="false" ht="15.75" hidden="false" customHeight="true" outlineLevel="0" collapsed="false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</row>
    <row r="526" customFormat="false" ht="15.75" hidden="false" customHeight="true" outlineLevel="0" collapsed="false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</row>
    <row r="527" customFormat="false" ht="15.75" hidden="false" customHeight="true" outlineLevel="0" collapsed="false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</row>
    <row r="528" customFormat="false" ht="15.75" hidden="false" customHeight="true" outlineLevel="0" collapsed="false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</row>
    <row r="529" customFormat="false" ht="15.75" hidden="false" customHeight="true" outlineLevel="0" collapsed="false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</row>
    <row r="530" customFormat="false" ht="15.75" hidden="false" customHeight="true" outlineLevel="0" collapsed="false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</row>
    <row r="531" customFormat="false" ht="15.75" hidden="false" customHeight="true" outlineLevel="0" collapsed="false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</row>
    <row r="532" customFormat="false" ht="15.75" hidden="false" customHeight="true" outlineLevel="0" collapsed="false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</row>
    <row r="533" customFormat="false" ht="15.75" hidden="false" customHeight="true" outlineLevel="0" collapsed="false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</row>
    <row r="534" customFormat="false" ht="15.75" hidden="false" customHeight="true" outlineLevel="0" collapsed="false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</row>
    <row r="535" customFormat="false" ht="15.75" hidden="false" customHeight="true" outlineLevel="0" collapsed="false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</row>
    <row r="536" customFormat="false" ht="15.75" hidden="false" customHeight="true" outlineLevel="0" collapsed="false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</row>
    <row r="537" customFormat="false" ht="15.75" hidden="false" customHeight="true" outlineLevel="0" collapsed="false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</row>
    <row r="538" customFormat="false" ht="15.75" hidden="false" customHeight="true" outlineLevel="0" collapsed="false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</row>
    <row r="539" customFormat="false" ht="15.75" hidden="false" customHeight="true" outlineLevel="0" collapsed="false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</row>
    <row r="540" customFormat="false" ht="15.75" hidden="false" customHeight="true" outlineLevel="0" collapsed="false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</row>
    <row r="541" customFormat="false" ht="15.75" hidden="false" customHeight="true" outlineLevel="0" collapsed="false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</row>
    <row r="542" customFormat="false" ht="15.75" hidden="false" customHeight="true" outlineLevel="0" collapsed="false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</row>
    <row r="543" customFormat="false" ht="15.75" hidden="false" customHeight="true" outlineLevel="0" collapsed="false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</row>
    <row r="544" customFormat="false" ht="15.75" hidden="false" customHeight="true" outlineLevel="0" collapsed="false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</row>
    <row r="545" customFormat="false" ht="15.75" hidden="false" customHeight="true" outlineLevel="0" collapsed="false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</row>
    <row r="546" customFormat="false" ht="15.75" hidden="false" customHeight="true" outlineLevel="0" collapsed="false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</row>
    <row r="547" customFormat="false" ht="15.75" hidden="false" customHeight="true" outlineLevel="0" collapsed="false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</row>
    <row r="548" customFormat="false" ht="15.75" hidden="false" customHeight="true" outlineLevel="0" collapsed="false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</row>
    <row r="549" customFormat="false" ht="15.75" hidden="false" customHeight="true" outlineLevel="0" collapsed="false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</row>
    <row r="550" customFormat="false" ht="15.75" hidden="false" customHeight="true" outlineLevel="0" collapsed="false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</row>
    <row r="551" customFormat="false" ht="15.75" hidden="false" customHeight="true" outlineLevel="0" collapsed="false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</row>
    <row r="552" customFormat="false" ht="15.75" hidden="false" customHeight="true" outlineLevel="0" collapsed="false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</row>
    <row r="553" customFormat="false" ht="15.75" hidden="false" customHeight="true" outlineLevel="0" collapsed="false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</row>
    <row r="554" customFormat="false" ht="15.75" hidden="false" customHeight="true" outlineLevel="0" collapsed="false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</row>
    <row r="555" customFormat="false" ht="15.75" hidden="false" customHeight="true" outlineLevel="0" collapsed="false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</row>
    <row r="556" customFormat="false" ht="15.75" hidden="false" customHeight="true" outlineLevel="0" collapsed="false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</row>
    <row r="557" customFormat="false" ht="15.75" hidden="false" customHeight="true" outlineLevel="0" collapsed="false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</row>
    <row r="558" customFormat="false" ht="15.75" hidden="false" customHeight="true" outlineLevel="0" collapsed="false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</row>
    <row r="559" customFormat="false" ht="15.75" hidden="false" customHeight="true" outlineLevel="0" collapsed="false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</row>
    <row r="560" customFormat="false" ht="15.75" hidden="false" customHeight="true" outlineLevel="0" collapsed="false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</row>
    <row r="561" customFormat="false" ht="15.75" hidden="false" customHeight="true" outlineLevel="0" collapsed="false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</row>
    <row r="562" customFormat="false" ht="15.75" hidden="false" customHeight="true" outlineLevel="0" collapsed="false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</row>
    <row r="563" customFormat="false" ht="15.75" hidden="false" customHeight="true" outlineLevel="0" collapsed="false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</row>
    <row r="564" customFormat="false" ht="15.75" hidden="false" customHeight="true" outlineLevel="0" collapsed="false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</row>
    <row r="565" customFormat="false" ht="15.75" hidden="false" customHeight="true" outlineLevel="0" collapsed="false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</row>
    <row r="566" customFormat="false" ht="15.75" hidden="false" customHeight="true" outlineLevel="0" collapsed="false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</row>
    <row r="567" customFormat="false" ht="15.75" hidden="false" customHeight="true" outlineLevel="0" collapsed="false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</row>
    <row r="568" customFormat="false" ht="15.75" hidden="false" customHeight="true" outlineLevel="0" collapsed="false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</row>
    <row r="569" customFormat="false" ht="15.75" hidden="false" customHeight="true" outlineLevel="0" collapsed="false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</row>
    <row r="570" customFormat="false" ht="15.75" hidden="false" customHeight="true" outlineLevel="0" collapsed="false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</row>
    <row r="571" customFormat="false" ht="15.75" hidden="false" customHeight="true" outlineLevel="0" collapsed="false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</row>
    <row r="572" customFormat="false" ht="15.75" hidden="false" customHeight="true" outlineLevel="0" collapsed="false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</row>
    <row r="573" customFormat="false" ht="15.75" hidden="false" customHeight="true" outlineLevel="0" collapsed="false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</row>
    <row r="574" customFormat="false" ht="15.75" hidden="false" customHeight="true" outlineLevel="0" collapsed="false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</row>
    <row r="575" customFormat="false" ht="15.75" hidden="false" customHeight="true" outlineLevel="0" collapsed="false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</row>
    <row r="576" customFormat="false" ht="15.75" hidden="false" customHeight="true" outlineLevel="0" collapsed="false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</row>
    <row r="577" customFormat="false" ht="15.75" hidden="false" customHeight="true" outlineLevel="0" collapsed="false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</row>
    <row r="578" customFormat="false" ht="15.75" hidden="false" customHeight="true" outlineLevel="0" collapsed="false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</row>
    <row r="579" customFormat="false" ht="15.75" hidden="false" customHeight="true" outlineLevel="0" collapsed="false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</row>
    <row r="580" customFormat="false" ht="15.75" hidden="false" customHeight="true" outlineLevel="0" collapsed="false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</row>
    <row r="581" customFormat="false" ht="15.75" hidden="false" customHeight="true" outlineLevel="0" collapsed="false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</row>
    <row r="582" customFormat="false" ht="15.75" hidden="false" customHeight="true" outlineLevel="0" collapsed="false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</row>
    <row r="583" customFormat="false" ht="15.75" hidden="false" customHeight="true" outlineLevel="0" collapsed="false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</row>
    <row r="584" customFormat="false" ht="15.75" hidden="false" customHeight="true" outlineLevel="0" collapsed="false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</row>
    <row r="585" customFormat="false" ht="15.75" hidden="false" customHeight="true" outlineLevel="0" collapsed="false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</row>
    <row r="586" customFormat="false" ht="15.75" hidden="false" customHeight="true" outlineLevel="0" collapsed="false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</row>
    <row r="587" customFormat="false" ht="15.75" hidden="false" customHeight="true" outlineLevel="0" collapsed="false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</row>
    <row r="588" customFormat="false" ht="15.75" hidden="false" customHeight="true" outlineLevel="0" collapsed="false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</row>
    <row r="589" customFormat="false" ht="15.75" hidden="false" customHeight="true" outlineLevel="0" collapsed="false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</row>
    <row r="590" customFormat="false" ht="15.75" hidden="false" customHeight="true" outlineLevel="0" collapsed="false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</row>
    <row r="591" customFormat="false" ht="15.75" hidden="false" customHeight="true" outlineLevel="0" collapsed="false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</row>
    <row r="592" customFormat="false" ht="15.75" hidden="false" customHeight="true" outlineLevel="0" collapsed="false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</row>
    <row r="593" customFormat="false" ht="15.75" hidden="false" customHeight="true" outlineLevel="0" collapsed="false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</row>
    <row r="594" customFormat="false" ht="15.75" hidden="false" customHeight="true" outlineLevel="0" collapsed="false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</row>
    <row r="595" customFormat="false" ht="15.75" hidden="false" customHeight="true" outlineLevel="0" collapsed="false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</row>
    <row r="596" customFormat="false" ht="15.75" hidden="false" customHeight="true" outlineLevel="0" collapsed="false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</row>
    <row r="597" customFormat="false" ht="15.75" hidden="false" customHeight="true" outlineLevel="0" collapsed="false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</row>
    <row r="598" customFormat="false" ht="15.75" hidden="false" customHeight="true" outlineLevel="0" collapsed="false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</row>
    <row r="599" customFormat="false" ht="15.75" hidden="false" customHeight="true" outlineLevel="0" collapsed="false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</row>
    <row r="600" customFormat="false" ht="15.75" hidden="false" customHeight="true" outlineLevel="0" collapsed="false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</row>
    <row r="601" customFormat="false" ht="15.75" hidden="false" customHeight="true" outlineLevel="0" collapsed="false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</row>
    <row r="602" customFormat="false" ht="15.75" hidden="false" customHeight="true" outlineLevel="0" collapsed="false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</row>
    <row r="603" customFormat="false" ht="15.75" hidden="false" customHeight="true" outlineLevel="0" collapsed="false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</row>
    <row r="604" customFormat="false" ht="15.75" hidden="false" customHeight="true" outlineLevel="0" collapsed="false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</row>
    <row r="605" customFormat="false" ht="15.75" hidden="false" customHeight="true" outlineLevel="0" collapsed="false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</row>
    <row r="606" customFormat="false" ht="15.75" hidden="false" customHeight="true" outlineLevel="0" collapsed="false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</row>
    <row r="607" customFormat="false" ht="15.75" hidden="false" customHeight="true" outlineLevel="0" collapsed="false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</row>
    <row r="608" customFormat="false" ht="15.75" hidden="false" customHeight="true" outlineLevel="0" collapsed="false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</row>
    <row r="609" customFormat="false" ht="15.75" hidden="false" customHeight="true" outlineLevel="0" collapsed="false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</row>
    <row r="610" customFormat="false" ht="15.75" hidden="false" customHeight="true" outlineLevel="0" collapsed="false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</row>
    <row r="611" customFormat="false" ht="15.75" hidden="false" customHeight="true" outlineLevel="0" collapsed="false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</row>
    <row r="612" customFormat="false" ht="15.75" hidden="false" customHeight="true" outlineLevel="0" collapsed="false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</row>
    <row r="613" customFormat="false" ht="15.75" hidden="false" customHeight="true" outlineLevel="0" collapsed="false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</row>
    <row r="614" customFormat="false" ht="15.75" hidden="false" customHeight="true" outlineLevel="0" collapsed="false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</row>
    <row r="615" customFormat="false" ht="15.75" hidden="false" customHeight="true" outlineLevel="0" collapsed="false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</row>
    <row r="616" customFormat="false" ht="15.75" hidden="false" customHeight="true" outlineLevel="0" collapsed="false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</row>
    <row r="617" customFormat="false" ht="15.75" hidden="false" customHeight="true" outlineLevel="0" collapsed="false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</row>
    <row r="618" customFormat="false" ht="15.75" hidden="false" customHeight="true" outlineLevel="0" collapsed="false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</row>
    <row r="619" customFormat="false" ht="15.75" hidden="false" customHeight="true" outlineLevel="0" collapsed="false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</row>
    <row r="620" customFormat="false" ht="15.75" hidden="false" customHeight="true" outlineLevel="0" collapsed="false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</row>
    <row r="621" customFormat="false" ht="15.75" hidden="false" customHeight="true" outlineLevel="0" collapsed="false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</row>
    <row r="622" customFormat="false" ht="15.75" hidden="false" customHeight="true" outlineLevel="0" collapsed="false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</row>
    <row r="623" customFormat="false" ht="15.75" hidden="false" customHeight="true" outlineLevel="0" collapsed="false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</row>
    <row r="624" customFormat="false" ht="15.75" hidden="false" customHeight="true" outlineLevel="0" collapsed="false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</row>
    <row r="625" customFormat="false" ht="15.75" hidden="false" customHeight="true" outlineLevel="0" collapsed="false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</row>
    <row r="626" customFormat="false" ht="15.75" hidden="false" customHeight="true" outlineLevel="0" collapsed="false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</row>
    <row r="627" customFormat="false" ht="15.75" hidden="false" customHeight="true" outlineLevel="0" collapsed="false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</row>
    <row r="628" customFormat="false" ht="15.75" hidden="false" customHeight="true" outlineLevel="0" collapsed="false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</row>
    <row r="629" customFormat="false" ht="15.75" hidden="false" customHeight="true" outlineLevel="0" collapsed="false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</row>
    <row r="630" customFormat="false" ht="15.75" hidden="false" customHeight="true" outlineLevel="0" collapsed="false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</row>
    <row r="631" customFormat="false" ht="15.75" hidden="false" customHeight="true" outlineLevel="0" collapsed="false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</row>
    <row r="632" customFormat="false" ht="15.75" hidden="false" customHeight="true" outlineLevel="0" collapsed="false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</row>
    <row r="633" customFormat="false" ht="15.75" hidden="false" customHeight="true" outlineLevel="0" collapsed="false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</row>
    <row r="634" customFormat="false" ht="15.75" hidden="false" customHeight="true" outlineLevel="0" collapsed="false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</row>
    <row r="635" customFormat="false" ht="15.75" hidden="false" customHeight="true" outlineLevel="0" collapsed="false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</row>
    <row r="636" customFormat="false" ht="15.75" hidden="false" customHeight="true" outlineLevel="0" collapsed="false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</row>
    <row r="637" customFormat="false" ht="15.75" hidden="false" customHeight="true" outlineLevel="0" collapsed="false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</row>
    <row r="638" customFormat="false" ht="15.75" hidden="false" customHeight="true" outlineLevel="0" collapsed="false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</row>
    <row r="639" customFormat="false" ht="15.75" hidden="false" customHeight="true" outlineLevel="0" collapsed="false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</row>
    <row r="640" customFormat="false" ht="15.75" hidden="false" customHeight="true" outlineLevel="0" collapsed="false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</row>
    <row r="641" customFormat="false" ht="15.75" hidden="false" customHeight="true" outlineLevel="0" collapsed="false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</row>
    <row r="642" customFormat="false" ht="15.75" hidden="false" customHeight="true" outlineLevel="0" collapsed="false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</row>
    <row r="643" customFormat="false" ht="15.75" hidden="false" customHeight="true" outlineLevel="0" collapsed="false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</row>
    <row r="644" customFormat="false" ht="15.75" hidden="false" customHeight="true" outlineLevel="0" collapsed="false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</row>
    <row r="645" customFormat="false" ht="15.75" hidden="false" customHeight="true" outlineLevel="0" collapsed="false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</row>
    <row r="646" customFormat="false" ht="15.75" hidden="false" customHeight="true" outlineLevel="0" collapsed="false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</row>
    <row r="647" customFormat="false" ht="15.75" hidden="false" customHeight="true" outlineLevel="0" collapsed="false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</row>
    <row r="648" customFormat="false" ht="15.75" hidden="false" customHeight="true" outlineLevel="0" collapsed="false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</row>
    <row r="649" customFormat="false" ht="15.75" hidden="false" customHeight="true" outlineLevel="0" collapsed="false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</row>
    <row r="650" customFormat="false" ht="15.75" hidden="false" customHeight="true" outlineLevel="0" collapsed="false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</row>
    <row r="651" customFormat="false" ht="15.75" hidden="false" customHeight="true" outlineLevel="0" collapsed="false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</row>
    <row r="652" customFormat="false" ht="15.75" hidden="false" customHeight="true" outlineLevel="0" collapsed="false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</row>
    <row r="653" customFormat="false" ht="15.75" hidden="false" customHeight="true" outlineLevel="0" collapsed="false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</row>
    <row r="654" customFormat="false" ht="15.75" hidden="false" customHeight="true" outlineLevel="0" collapsed="false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</row>
    <row r="655" customFormat="false" ht="15.75" hidden="false" customHeight="true" outlineLevel="0" collapsed="false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</row>
    <row r="656" customFormat="false" ht="15.75" hidden="false" customHeight="true" outlineLevel="0" collapsed="false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</row>
    <row r="657" customFormat="false" ht="15.75" hidden="false" customHeight="true" outlineLevel="0" collapsed="false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</row>
    <row r="658" customFormat="false" ht="15.75" hidden="false" customHeight="true" outlineLevel="0" collapsed="false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</row>
    <row r="659" customFormat="false" ht="15.75" hidden="false" customHeight="true" outlineLevel="0" collapsed="false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</row>
    <row r="660" customFormat="false" ht="15.75" hidden="false" customHeight="true" outlineLevel="0" collapsed="false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</row>
    <row r="661" customFormat="false" ht="15.75" hidden="false" customHeight="true" outlineLevel="0" collapsed="false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</row>
    <row r="662" customFormat="false" ht="15.75" hidden="false" customHeight="true" outlineLevel="0" collapsed="false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</row>
    <row r="663" customFormat="false" ht="15.75" hidden="false" customHeight="true" outlineLevel="0" collapsed="false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</row>
    <row r="664" customFormat="false" ht="15.75" hidden="false" customHeight="true" outlineLevel="0" collapsed="false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</row>
    <row r="665" customFormat="false" ht="15.75" hidden="false" customHeight="true" outlineLevel="0" collapsed="false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</row>
    <row r="666" customFormat="false" ht="15.75" hidden="false" customHeight="true" outlineLevel="0" collapsed="false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</row>
    <row r="667" customFormat="false" ht="15.75" hidden="false" customHeight="true" outlineLevel="0" collapsed="false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</row>
    <row r="668" customFormat="false" ht="15.75" hidden="false" customHeight="true" outlineLevel="0" collapsed="false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</row>
    <row r="669" customFormat="false" ht="15.75" hidden="false" customHeight="true" outlineLevel="0" collapsed="false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</row>
    <row r="670" customFormat="false" ht="15.75" hidden="false" customHeight="true" outlineLevel="0" collapsed="false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</row>
    <row r="671" customFormat="false" ht="15.75" hidden="false" customHeight="true" outlineLevel="0" collapsed="false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</row>
    <row r="672" customFormat="false" ht="15.75" hidden="false" customHeight="true" outlineLevel="0" collapsed="false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</row>
    <row r="673" customFormat="false" ht="15.75" hidden="false" customHeight="true" outlineLevel="0" collapsed="false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</row>
    <row r="674" customFormat="false" ht="15.75" hidden="false" customHeight="true" outlineLevel="0" collapsed="false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</row>
    <row r="675" customFormat="false" ht="15.75" hidden="false" customHeight="true" outlineLevel="0" collapsed="false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</row>
    <row r="676" customFormat="false" ht="15.75" hidden="false" customHeight="true" outlineLevel="0" collapsed="false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</row>
    <row r="677" customFormat="false" ht="15.75" hidden="false" customHeight="true" outlineLevel="0" collapsed="false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</row>
    <row r="678" customFormat="false" ht="15.75" hidden="false" customHeight="true" outlineLevel="0" collapsed="false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</row>
    <row r="679" customFormat="false" ht="15.75" hidden="false" customHeight="true" outlineLevel="0" collapsed="false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</row>
    <row r="680" customFormat="false" ht="15.75" hidden="false" customHeight="true" outlineLevel="0" collapsed="false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</row>
    <row r="681" customFormat="false" ht="15.75" hidden="false" customHeight="true" outlineLevel="0" collapsed="false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</row>
    <row r="682" customFormat="false" ht="15.75" hidden="false" customHeight="true" outlineLevel="0" collapsed="false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</row>
    <row r="683" customFormat="false" ht="15.75" hidden="false" customHeight="true" outlineLevel="0" collapsed="false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</row>
    <row r="684" customFormat="false" ht="15.75" hidden="false" customHeight="true" outlineLevel="0" collapsed="false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</row>
    <row r="685" customFormat="false" ht="15.75" hidden="false" customHeight="true" outlineLevel="0" collapsed="false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</row>
    <row r="686" customFormat="false" ht="15.75" hidden="false" customHeight="true" outlineLevel="0" collapsed="false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</row>
    <row r="687" customFormat="false" ht="15.75" hidden="false" customHeight="true" outlineLevel="0" collapsed="false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</row>
    <row r="688" customFormat="false" ht="15.75" hidden="false" customHeight="true" outlineLevel="0" collapsed="false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</row>
    <row r="689" customFormat="false" ht="15.75" hidden="false" customHeight="true" outlineLevel="0" collapsed="false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</row>
    <row r="690" customFormat="false" ht="15.75" hidden="false" customHeight="true" outlineLevel="0" collapsed="false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</row>
    <row r="691" customFormat="false" ht="15.75" hidden="false" customHeight="true" outlineLevel="0" collapsed="false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</row>
    <row r="692" customFormat="false" ht="15.75" hidden="false" customHeight="true" outlineLevel="0" collapsed="false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</row>
    <row r="693" customFormat="false" ht="15.75" hidden="false" customHeight="true" outlineLevel="0" collapsed="false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</row>
    <row r="694" customFormat="false" ht="15.75" hidden="false" customHeight="true" outlineLevel="0" collapsed="false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</row>
    <row r="695" customFormat="false" ht="15.75" hidden="false" customHeight="true" outlineLevel="0" collapsed="false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</row>
    <row r="696" customFormat="false" ht="15.75" hidden="false" customHeight="true" outlineLevel="0" collapsed="false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</row>
    <row r="697" customFormat="false" ht="15.75" hidden="false" customHeight="true" outlineLevel="0" collapsed="false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</row>
    <row r="698" customFormat="false" ht="15.75" hidden="false" customHeight="true" outlineLevel="0" collapsed="false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</row>
    <row r="699" customFormat="false" ht="15.75" hidden="false" customHeight="true" outlineLevel="0" collapsed="false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</row>
    <row r="700" customFormat="false" ht="15.75" hidden="false" customHeight="true" outlineLevel="0" collapsed="false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</row>
    <row r="701" customFormat="false" ht="15.75" hidden="false" customHeight="true" outlineLevel="0" collapsed="false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</row>
    <row r="702" customFormat="false" ht="15.75" hidden="false" customHeight="true" outlineLevel="0" collapsed="false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</row>
    <row r="703" customFormat="false" ht="15.75" hidden="false" customHeight="true" outlineLevel="0" collapsed="false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</row>
    <row r="704" customFormat="false" ht="15.75" hidden="false" customHeight="true" outlineLevel="0" collapsed="false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</row>
    <row r="705" customFormat="false" ht="15.75" hidden="false" customHeight="true" outlineLevel="0" collapsed="false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</row>
    <row r="706" customFormat="false" ht="15.75" hidden="false" customHeight="true" outlineLevel="0" collapsed="false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</row>
    <row r="707" customFormat="false" ht="15.75" hidden="false" customHeight="true" outlineLevel="0" collapsed="false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</row>
    <row r="708" customFormat="false" ht="15.75" hidden="false" customHeight="true" outlineLevel="0" collapsed="false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</row>
    <row r="709" customFormat="false" ht="15.75" hidden="false" customHeight="true" outlineLevel="0" collapsed="false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</row>
    <row r="710" customFormat="false" ht="15.75" hidden="false" customHeight="true" outlineLevel="0" collapsed="false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</row>
    <row r="711" customFormat="false" ht="15.75" hidden="false" customHeight="true" outlineLevel="0" collapsed="false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</row>
    <row r="712" customFormat="false" ht="15.75" hidden="false" customHeight="true" outlineLevel="0" collapsed="false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</row>
    <row r="713" customFormat="false" ht="15.75" hidden="false" customHeight="true" outlineLevel="0" collapsed="false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</row>
    <row r="714" customFormat="false" ht="15.75" hidden="false" customHeight="true" outlineLevel="0" collapsed="false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</row>
    <row r="715" customFormat="false" ht="15.75" hidden="false" customHeight="true" outlineLevel="0" collapsed="false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</row>
    <row r="716" customFormat="false" ht="15.75" hidden="false" customHeight="true" outlineLevel="0" collapsed="false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</row>
    <row r="717" customFormat="false" ht="15.75" hidden="false" customHeight="true" outlineLevel="0" collapsed="false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</row>
    <row r="718" customFormat="false" ht="15.75" hidden="false" customHeight="true" outlineLevel="0" collapsed="false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</row>
    <row r="719" customFormat="false" ht="15.75" hidden="false" customHeight="true" outlineLevel="0" collapsed="false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</row>
    <row r="720" customFormat="false" ht="15.75" hidden="false" customHeight="true" outlineLevel="0" collapsed="false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</row>
    <row r="721" customFormat="false" ht="15.75" hidden="false" customHeight="true" outlineLevel="0" collapsed="false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</row>
    <row r="722" customFormat="false" ht="15.75" hidden="false" customHeight="true" outlineLevel="0" collapsed="false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</row>
    <row r="723" customFormat="false" ht="15.75" hidden="false" customHeight="true" outlineLevel="0" collapsed="false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</row>
    <row r="724" customFormat="false" ht="15.75" hidden="false" customHeight="true" outlineLevel="0" collapsed="false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</row>
    <row r="725" customFormat="false" ht="15.75" hidden="false" customHeight="true" outlineLevel="0" collapsed="false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</row>
    <row r="726" customFormat="false" ht="15.75" hidden="false" customHeight="true" outlineLevel="0" collapsed="false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</row>
    <row r="727" customFormat="false" ht="15.75" hidden="false" customHeight="true" outlineLevel="0" collapsed="false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</row>
    <row r="728" customFormat="false" ht="15.75" hidden="false" customHeight="true" outlineLevel="0" collapsed="false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</row>
    <row r="729" customFormat="false" ht="15.75" hidden="false" customHeight="true" outlineLevel="0" collapsed="false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</row>
    <row r="730" customFormat="false" ht="15.75" hidden="false" customHeight="true" outlineLevel="0" collapsed="false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</row>
    <row r="731" customFormat="false" ht="15.75" hidden="false" customHeight="true" outlineLevel="0" collapsed="false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</row>
    <row r="732" customFormat="false" ht="15.75" hidden="false" customHeight="true" outlineLevel="0" collapsed="false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</row>
    <row r="733" customFormat="false" ht="15.75" hidden="false" customHeight="true" outlineLevel="0" collapsed="false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</row>
    <row r="734" customFormat="false" ht="15.75" hidden="false" customHeight="true" outlineLevel="0" collapsed="false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</row>
    <row r="735" customFormat="false" ht="15.75" hidden="false" customHeight="true" outlineLevel="0" collapsed="false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</row>
    <row r="736" customFormat="false" ht="15.75" hidden="false" customHeight="true" outlineLevel="0" collapsed="false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</row>
    <row r="737" customFormat="false" ht="15.75" hidden="false" customHeight="true" outlineLevel="0" collapsed="false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</row>
    <row r="738" customFormat="false" ht="15.75" hidden="false" customHeight="true" outlineLevel="0" collapsed="false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</row>
    <row r="739" customFormat="false" ht="15.75" hidden="false" customHeight="true" outlineLevel="0" collapsed="false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</row>
    <row r="740" customFormat="false" ht="15.75" hidden="false" customHeight="true" outlineLevel="0" collapsed="false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</row>
    <row r="741" customFormat="false" ht="15.75" hidden="false" customHeight="true" outlineLevel="0" collapsed="false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</row>
    <row r="742" customFormat="false" ht="15.75" hidden="false" customHeight="true" outlineLevel="0" collapsed="false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</row>
    <row r="743" customFormat="false" ht="15.75" hidden="false" customHeight="true" outlineLevel="0" collapsed="false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</row>
    <row r="744" customFormat="false" ht="15.75" hidden="false" customHeight="true" outlineLevel="0" collapsed="false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</row>
    <row r="745" customFormat="false" ht="15.75" hidden="false" customHeight="true" outlineLevel="0" collapsed="false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</row>
    <row r="746" customFormat="false" ht="15.75" hidden="false" customHeight="true" outlineLevel="0" collapsed="false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</row>
    <row r="747" customFormat="false" ht="15.75" hidden="false" customHeight="true" outlineLevel="0" collapsed="false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</row>
    <row r="748" customFormat="false" ht="15.75" hidden="false" customHeight="true" outlineLevel="0" collapsed="false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</row>
    <row r="749" customFormat="false" ht="15.75" hidden="false" customHeight="true" outlineLevel="0" collapsed="false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</row>
    <row r="750" customFormat="false" ht="15.75" hidden="false" customHeight="true" outlineLevel="0" collapsed="false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</row>
    <row r="751" customFormat="false" ht="15.75" hidden="false" customHeight="true" outlineLevel="0" collapsed="false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</row>
    <row r="752" customFormat="false" ht="15.75" hidden="false" customHeight="true" outlineLevel="0" collapsed="false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</row>
    <row r="753" customFormat="false" ht="15.75" hidden="false" customHeight="true" outlineLevel="0" collapsed="false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</row>
    <row r="754" customFormat="false" ht="15.75" hidden="false" customHeight="true" outlineLevel="0" collapsed="false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</row>
    <row r="755" customFormat="false" ht="15.75" hidden="false" customHeight="true" outlineLevel="0" collapsed="false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</row>
    <row r="756" customFormat="false" ht="15.75" hidden="false" customHeight="true" outlineLevel="0" collapsed="false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</row>
    <row r="757" customFormat="false" ht="15.75" hidden="false" customHeight="true" outlineLevel="0" collapsed="false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</row>
    <row r="758" customFormat="false" ht="15.75" hidden="false" customHeight="true" outlineLevel="0" collapsed="false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</row>
    <row r="759" customFormat="false" ht="15.75" hidden="false" customHeight="true" outlineLevel="0" collapsed="false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</row>
    <row r="760" customFormat="false" ht="15.75" hidden="false" customHeight="true" outlineLevel="0" collapsed="false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</row>
    <row r="761" customFormat="false" ht="15.75" hidden="false" customHeight="true" outlineLevel="0" collapsed="false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</row>
    <row r="762" customFormat="false" ht="15.75" hidden="false" customHeight="true" outlineLevel="0" collapsed="false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</row>
    <row r="763" customFormat="false" ht="15.75" hidden="false" customHeight="true" outlineLevel="0" collapsed="false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</row>
    <row r="764" customFormat="false" ht="15.75" hidden="false" customHeight="true" outlineLevel="0" collapsed="false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</row>
    <row r="765" customFormat="false" ht="15.75" hidden="false" customHeight="true" outlineLevel="0" collapsed="false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</row>
    <row r="766" customFormat="false" ht="15.75" hidden="false" customHeight="true" outlineLevel="0" collapsed="false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</row>
    <row r="767" customFormat="false" ht="15.75" hidden="false" customHeight="true" outlineLevel="0" collapsed="false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</row>
    <row r="768" customFormat="false" ht="15.75" hidden="false" customHeight="true" outlineLevel="0" collapsed="false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</row>
    <row r="769" customFormat="false" ht="15.75" hidden="false" customHeight="true" outlineLevel="0" collapsed="false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</row>
    <row r="770" customFormat="false" ht="15.75" hidden="false" customHeight="true" outlineLevel="0" collapsed="false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</row>
    <row r="771" customFormat="false" ht="15.75" hidden="false" customHeight="true" outlineLevel="0" collapsed="false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</row>
    <row r="772" customFormat="false" ht="15.75" hidden="false" customHeight="true" outlineLevel="0" collapsed="false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</row>
    <row r="773" customFormat="false" ht="15.75" hidden="false" customHeight="true" outlineLevel="0" collapsed="false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</row>
    <row r="774" customFormat="false" ht="15.75" hidden="false" customHeight="true" outlineLevel="0" collapsed="false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</row>
    <row r="775" customFormat="false" ht="15.75" hidden="false" customHeight="true" outlineLevel="0" collapsed="false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</row>
    <row r="776" customFormat="false" ht="15.75" hidden="false" customHeight="true" outlineLevel="0" collapsed="false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</row>
    <row r="777" customFormat="false" ht="15.75" hidden="false" customHeight="true" outlineLevel="0" collapsed="false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</row>
    <row r="778" customFormat="false" ht="15.75" hidden="false" customHeight="true" outlineLevel="0" collapsed="false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</row>
    <row r="779" customFormat="false" ht="15.75" hidden="false" customHeight="true" outlineLevel="0" collapsed="false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</row>
    <row r="780" customFormat="false" ht="15.75" hidden="false" customHeight="true" outlineLevel="0" collapsed="false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</row>
    <row r="781" customFormat="false" ht="15.75" hidden="false" customHeight="true" outlineLevel="0" collapsed="false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</row>
    <row r="782" customFormat="false" ht="15.75" hidden="false" customHeight="true" outlineLevel="0" collapsed="false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</row>
    <row r="783" customFormat="false" ht="15.75" hidden="false" customHeight="true" outlineLevel="0" collapsed="false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</row>
    <row r="784" customFormat="false" ht="15.75" hidden="false" customHeight="true" outlineLevel="0" collapsed="false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</row>
    <row r="785" customFormat="false" ht="15.75" hidden="false" customHeight="true" outlineLevel="0" collapsed="false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</row>
    <row r="786" customFormat="false" ht="15.75" hidden="false" customHeight="true" outlineLevel="0" collapsed="false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</row>
    <row r="787" customFormat="false" ht="15.75" hidden="false" customHeight="true" outlineLevel="0" collapsed="false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</row>
    <row r="788" customFormat="false" ht="15.75" hidden="false" customHeight="true" outlineLevel="0" collapsed="false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</row>
    <row r="789" customFormat="false" ht="15.75" hidden="false" customHeight="true" outlineLevel="0" collapsed="false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</row>
    <row r="790" customFormat="false" ht="15.75" hidden="false" customHeight="true" outlineLevel="0" collapsed="false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</row>
    <row r="791" customFormat="false" ht="15.75" hidden="false" customHeight="true" outlineLevel="0" collapsed="false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</row>
    <row r="792" customFormat="false" ht="15.75" hidden="false" customHeight="true" outlineLevel="0" collapsed="false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</row>
    <row r="793" customFormat="false" ht="15.75" hidden="false" customHeight="true" outlineLevel="0" collapsed="false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</row>
    <row r="794" customFormat="false" ht="15.75" hidden="false" customHeight="true" outlineLevel="0" collapsed="false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</row>
    <row r="795" customFormat="false" ht="15.75" hidden="false" customHeight="true" outlineLevel="0" collapsed="false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</row>
    <row r="796" customFormat="false" ht="15.75" hidden="false" customHeight="true" outlineLevel="0" collapsed="false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</row>
    <row r="797" customFormat="false" ht="15.75" hidden="false" customHeight="true" outlineLevel="0" collapsed="false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</row>
    <row r="798" customFormat="false" ht="15.75" hidden="false" customHeight="true" outlineLevel="0" collapsed="false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</row>
    <row r="799" customFormat="false" ht="15.75" hidden="false" customHeight="true" outlineLevel="0" collapsed="false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</row>
    <row r="800" customFormat="false" ht="15.75" hidden="false" customHeight="true" outlineLevel="0" collapsed="false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</row>
    <row r="801" customFormat="false" ht="15.75" hidden="false" customHeight="true" outlineLevel="0" collapsed="false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</row>
    <row r="802" customFormat="false" ht="15.75" hidden="false" customHeight="true" outlineLevel="0" collapsed="false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</row>
    <row r="803" customFormat="false" ht="15.75" hidden="false" customHeight="true" outlineLevel="0" collapsed="false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</row>
    <row r="804" customFormat="false" ht="15.75" hidden="false" customHeight="true" outlineLevel="0" collapsed="false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</row>
    <row r="805" customFormat="false" ht="15.75" hidden="false" customHeight="true" outlineLevel="0" collapsed="false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</row>
    <row r="806" customFormat="false" ht="15.75" hidden="false" customHeight="true" outlineLevel="0" collapsed="false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</row>
    <row r="807" customFormat="false" ht="15.75" hidden="false" customHeight="true" outlineLevel="0" collapsed="false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</row>
    <row r="808" customFormat="false" ht="15.75" hidden="false" customHeight="true" outlineLevel="0" collapsed="false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</row>
    <row r="809" customFormat="false" ht="15.75" hidden="false" customHeight="true" outlineLevel="0" collapsed="false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</row>
    <row r="810" customFormat="false" ht="15.75" hidden="false" customHeight="true" outlineLevel="0" collapsed="false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</row>
    <row r="811" customFormat="false" ht="15.75" hidden="false" customHeight="true" outlineLevel="0" collapsed="false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</row>
    <row r="812" customFormat="false" ht="15.75" hidden="false" customHeight="true" outlineLevel="0" collapsed="false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</row>
    <row r="813" customFormat="false" ht="15.75" hidden="false" customHeight="true" outlineLevel="0" collapsed="false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</row>
    <row r="814" customFormat="false" ht="15.75" hidden="false" customHeight="true" outlineLevel="0" collapsed="false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</row>
    <row r="815" customFormat="false" ht="15.75" hidden="false" customHeight="true" outlineLevel="0" collapsed="false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</row>
    <row r="816" customFormat="false" ht="15.75" hidden="false" customHeight="true" outlineLevel="0" collapsed="false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</row>
    <row r="817" customFormat="false" ht="15.75" hidden="false" customHeight="true" outlineLevel="0" collapsed="false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</row>
    <row r="818" customFormat="false" ht="15.75" hidden="false" customHeight="true" outlineLevel="0" collapsed="false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</row>
    <row r="819" customFormat="false" ht="15.75" hidden="false" customHeight="true" outlineLevel="0" collapsed="false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</row>
    <row r="820" customFormat="false" ht="15.75" hidden="false" customHeight="true" outlineLevel="0" collapsed="false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</row>
    <row r="821" customFormat="false" ht="15.75" hidden="false" customHeight="true" outlineLevel="0" collapsed="false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</row>
    <row r="822" customFormat="false" ht="15.75" hidden="false" customHeight="true" outlineLevel="0" collapsed="false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</row>
    <row r="823" customFormat="false" ht="15.75" hidden="false" customHeight="true" outlineLevel="0" collapsed="false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</row>
    <row r="824" customFormat="false" ht="15.75" hidden="false" customHeight="true" outlineLevel="0" collapsed="false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</row>
    <row r="825" customFormat="false" ht="15.75" hidden="false" customHeight="true" outlineLevel="0" collapsed="false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</row>
    <row r="826" customFormat="false" ht="15.75" hidden="false" customHeight="true" outlineLevel="0" collapsed="false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</row>
    <row r="827" customFormat="false" ht="15.75" hidden="false" customHeight="true" outlineLevel="0" collapsed="false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</row>
    <row r="828" customFormat="false" ht="15.75" hidden="false" customHeight="true" outlineLevel="0" collapsed="false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</row>
    <row r="829" customFormat="false" ht="15.75" hidden="false" customHeight="true" outlineLevel="0" collapsed="false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</row>
    <row r="830" customFormat="false" ht="15.75" hidden="false" customHeight="true" outlineLevel="0" collapsed="false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</row>
    <row r="831" customFormat="false" ht="15.75" hidden="false" customHeight="true" outlineLevel="0" collapsed="false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</row>
    <row r="832" customFormat="false" ht="15.75" hidden="false" customHeight="true" outlineLevel="0" collapsed="false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</row>
    <row r="833" customFormat="false" ht="15.75" hidden="false" customHeight="true" outlineLevel="0" collapsed="false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</row>
    <row r="834" customFormat="false" ht="15.75" hidden="false" customHeight="true" outlineLevel="0" collapsed="false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</row>
    <row r="835" customFormat="false" ht="15.75" hidden="false" customHeight="true" outlineLevel="0" collapsed="false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</row>
    <row r="836" customFormat="false" ht="15.75" hidden="false" customHeight="true" outlineLevel="0" collapsed="false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</row>
    <row r="837" customFormat="false" ht="15.75" hidden="false" customHeight="true" outlineLevel="0" collapsed="false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</row>
    <row r="838" customFormat="false" ht="15.75" hidden="false" customHeight="true" outlineLevel="0" collapsed="false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</row>
    <row r="839" customFormat="false" ht="15.75" hidden="false" customHeight="true" outlineLevel="0" collapsed="false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</row>
    <row r="840" customFormat="false" ht="15.75" hidden="false" customHeight="true" outlineLevel="0" collapsed="false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</row>
    <row r="841" customFormat="false" ht="15.75" hidden="false" customHeight="true" outlineLevel="0" collapsed="false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</row>
    <row r="842" customFormat="false" ht="15.75" hidden="false" customHeight="true" outlineLevel="0" collapsed="false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</row>
    <row r="843" customFormat="false" ht="15.75" hidden="false" customHeight="true" outlineLevel="0" collapsed="false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</row>
    <row r="844" customFormat="false" ht="15.75" hidden="false" customHeight="true" outlineLevel="0" collapsed="false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</row>
    <row r="845" customFormat="false" ht="15.75" hidden="false" customHeight="true" outlineLevel="0" collapsed="false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</row>
    <row r="846" customFormat="false" ht="15.75" hidden="false" customHeight="true" outlineLevel="0" collapsed="false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</row>
    <row r="847" customFormat="false" ht="15.75" hidden="false" customHeight="true" outlineLevel="0" collapsed="false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</row>
    <row r="848" customFormat="false" ht="15.75" hidden="false" customHeight="true" outlineLevel="0" collapsed="false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</row>
    <row r="849" customFormat="false" ht="15.75" hidden="false" customHeight="true" outlineLevel="0" collapsed="false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</row>
    <row r="850" customFormat="false" ht="15.75" hidden="false" customHeight="true" outlineLevel="0" collapsed="false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</row>
    <row r="851" customFormat="false" ht="15.75" hidden="false" customHeight="true" outlineLevel="0" collapsed="false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</row>
    <row r="852" customFormat="false" ht="15.75" hidden="false" customHeight="true" outlineLevel="0" collapsed="false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</row>
    <row r="853" customFormat="false" ht="15.75" hidden="false" customHeight="true" outlineLevel="0" collapsed="false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</row>
    <row r="854" customFormat="false" ht="15.75" hidden="false" customHeight="true" outlineLevel="0" collapsed="false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</row>
    <row r="855" customFormat="false" ht="15.75" hidden="false" customHeight="true" outlineLevel="0" collapsed="false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</row>
    <row r="856" customFormat="false" ht="15.75" hidden="false" customHeight="true" outlineLevel="0" collapsed="false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</row>
    <row r="857" customFormat="false" ht="15.75" hidden="false" customHeight="true" outlineLevel="0" collapsed="false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</row>
    <row r="858" customFormat="false" ht="15.75" hidden="false" customHeight="true" outlineLevel="0" collapsed="false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</row>
    <row r="859" customFormat="false" ht="15.75" hidden="false" customHeight="true" outlineLevel="0" collapsed="false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</row>
    <row r="860" customFormat="false" ht="15.75" hidden="false" customHeight="true" outlineLevel="0" collapsed="false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</row>
    <row r="861" customFormat="false" ht="15.75" hidden="false" customHeight="true" outlineLevel="0" collapsed="false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</row>
    <row r="862" customFormat="false" ht="15.75" hidden="false" customHeight="true" outlineLevel="0" collapsed="false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</row>
    <row r="863" customFormat="false" ht="15.75" hidden="false" customHeight="true" outlineLevel="0" collapsed="false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</row>
    <row r="864" customFormat="false" ht="15.75" hidden="false" customHeight="true" outlineLevel="0" collapsed="false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</row>
    <row r="865" customFormat="false" ht="15.75" hidden="false" customHeight="true" outlineLevel="0" collapsed="false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</row>
    <row r="866" customFormat="false" ht="15.75" hidden="false" customHeight="true" outlineLevel="0" collapsed="false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</row>
    <row r="867" customFormat="false" ht="15.75" hidden="false" customHeight="true" outlineLevel="0" collapsed="false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</row>
    <row r="868" customFormat="false" ht="15.75" hidden="false" customHeight="true" outlineLevel="0" collapsed="false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</row>
    <row r="869" customFormat="false" ht="15.75" hidden="false" customHeight="true" outlineLevel="0" collapsed="false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</row>
    <row r="870" customFormat="false" ht="15.75" hidden="false" customHeight="true" outlineLevel="0" collapsed="false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</row>
    <row r="871" customFormat="false" ht="15.75" hidden="false" customHeight="true" outlineLevel="0" collapsed="false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</row>
    <row r="872" customFormat="false" ht="15.75" hidden="false" customHeight="true" outlineLevel="0" collapsed="false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</row>
    <row r="873" customFormat="false" ht="15.75" hidden="false" customHeight="true" outlineLevel="0" collapsed="false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</row>
    <row r="874" customFormat="false" ht="15.75" hidden="false" customHeight="true" outlineLevel="0" collapsed="false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</row>
    <row r="875" customFormat="false" ht="15.75" hidden="false" customHeight="true" outlineLevel="0" collapsed="false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</row>
    <row r="876" customFormat="false" ht="15.75" hidden="false" customHeight="true" outlineLevel="0" collapsed="false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</row>
    <row r="877" customFormat="false" ht="15.75" hidden="false" customHeight="true" outlineLevel="0" collapsed="false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</row>
    <row r="878" customFormat="false" ht="15.75" hidden="false" customHeight="true" outlineLevel="0" collapsed="false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</row>
    <row r="879" customFormat="false" ht="15.75" hidden="false" customHeight="true" outlineLevel="0" collapsed="false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</row>
    <row r="880" customFormat="false" ht="15.75" hidden="false" customHeight="true" outlineLevel="0" collapsed="false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</row>
    <row r="881" customFormat="false" ht="15.75" hidden="false" customHeight="true" outlineLevel="0" collapsed="false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</row>
    <row r="882" customFormat="false" ht="15.75" hidden="false" customHeight="true" outlineLevel="0" collapsed="false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</row>
    <row r="883" customFormat="false" ht="15.75" hidden="false" customHeight="true" outlineLevel="0" collapsed="false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</row>
    <row r="884" customFormat="false" ht="15.75" hidden="false" customHeight="true" outlineLevel="0" collapsed="false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</row>
    <row r="885" customFormat="false" ht="15.75" hidden="false" customHeight="true" outlineLevel="0" collapsed="false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</row>
    <row r="886" customFormat="false" ht="15.75" hidden="false" customHeight="true" outlineLevel="0" collapsed="false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</row>
    <row r="887" customFormat="false" ht="15.75" hidden="false" customHeight="true" outlineLevel="0" collapsed="false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</row>
    <row r="888" customFormat="false" ht="15.75" hidden="false" customHeight="true" outlineLevel="0" collapsed="false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</row>
    <row r="889" customFormat="false" ht="15.75" hidden="false" customHeight="true" outlineLevel="0" collapsed="false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</row>
    <row r="890" customFormat="false" ht="15.75" hidden="false" customHeight="true" outlineLevel="0" collapsed="false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</row>
    <row r="891" customFormat="false" ht="15.75" hidden="false" customHeight="true" outlineLevel="0" collapsed="false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</row>
    <row r="892" customFormat="false" ht="15.75" hidden="false" customHeight="true" outlineLevel="0" collapsed="false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</row>
    <row r="893" customFormat="false" ht="15.75" hidden="false" customHeight="true" outlineLevel="0" collapsed="false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</row>
    <row r="894" customFormat="false" ht="15.75" hidden="false" customHeight="true" outlineLevel="0" collapsed="false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</row>
    <row r="895" customFormat="false" ht="15.75" hidden="false" customHeight="true" outlineLevel="0" collapsed="false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</row>
    <row r="896" customFormat="false" ht="15.75" hidden="false" customHeight="true" outlineLevel="0" collapsed="false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</row>
    <row r="897" customFormat="false" ht="15.75" hidden="false" customHeight="true" outlineLevel="0" collapsed="false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</row>
    <row r="898" customFormat="false" ht="15.75" hidden="false" customHeight="true" outlineLevel="0" collapsed="false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</row>
    <row r="899" customFormat="false" ht="15.75" hidden="false" customHeight="true" outlineLevel="0" collapsed="false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</row>
    <row r="900" customFormat="false" ht="15.75" hidden="false" customHeight="true" outlineLevel="0" collapsed="false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</row>
    <row r="901" customFormat="false" ht="15.75" hidden="false" customHeight="true" outlineLevel="0" collapsed="false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</row>
    <row r="902" customFormat="false" ht="15.75" hidden="false" customHeight="true" outlineLevel="0" collapsed="false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</row>
    <row r="903" customFormat="false" ht="15.75" hidden="false" customHeight="true" outlineLevel="0" collapsed="false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</row>
    <row r="904" customFormat="false" ht="15.75" hidden="false" customHeight="true" outlineLevel="0" collapsed="false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</row>
    <row r="905" customFormat="false" ht="15.75" hidden="false" customHeight="true" outlineLevel="0" collapsed="false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</row>
    <row r="906" customFormat="false" ht="15.75" hidden="false" customHeight="true" outlineLevel="0" collapsed="false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</row>
    <row r="907" customFormat="false" ht="15.75" hidden="false" customHeight="true" outlineLevel="0" collapsed="false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</row>
    <row r="908" customFormat="false" ht="15.75" hidden="false" customHeight="true" outlineLevel="0" collapsed="false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</row>
    <row r="909" customFormat="false" ht="15.75" hidden="false" customHeight="true" outlineLevel="0" collapsed="false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</row>
    <row r="910" customFormat="false" ht="15.75" hidden="false" customHeight="true" outlineLevel="0" collapsed="false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</row>
    <row r="911" customFormat="false" ht="15.75" hidden="false" customHeight="true" outlineLevel="0" collapsed="false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</row>
    <row r="912" customFormat="false" ht="15.75" hidden="false" customHeight="true" outlineLevel="0" collapsed="false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</row>
    <row r="913" customFormat="false" ht="15.75" hidden="false" customHeight="true" outlineLevel="0" collapsed="false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</row>
    <row r="914" customFormat="false" ht="15.75" hidden="false" customHeight="true" outlineLevel="0" collapsed="false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</row>
    <row r="915" customFormat="false" ht="15.75" hidden="false" customHeight="true" outlineLevel="0" collapsed="false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</row>
    <row r="916" customFormat="false" ht="15.75" hidden="false" customHeight="true" outlineLevel="0" collapsed="false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</row>
    <row r="917" customFormat="false" ht="15.75" hidden="false" customHeight="true" outlineLevel="0" collapsed="false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</row>
    <row r="918" customFormat="false" ht="15.75" hidden="false" customHeight="true" outlineLevel="0" collapsed="false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</row>
    <row r="919" customFormat="false" ht="15.75" hidden="false" customHeight="true" outlineLevel="0" collapsed="false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</row>
    <row r="920" customFormat="false" ht="15.75" hidden="false" customHeight="true" outlineLevel="0" collapsed="false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</row>
    <row r="921" customFormat="false" ht="15.75" hidden="false" customHeight="true" outlineLevel="0" collapsed="false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</row>
    <row r="922" customFormat="false" ht="15.75" hidden="false" customHeight="true" outlineLevel="0" collapsed="false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</row>
    <row r="923" customFormat="false" ht="15.75" hidden="false" customHeight="true" outlineLevel="0" collapsed="false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</row>
    <row r="924" customFormat="false" ht="15.75" hidden="false" customHeight="true" outlineLevel="0" collapsed="false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</row>
    <row r="925" customFormat="false" ht="15.75" hidden="false" customHeight="true" outlineLevel="0" collapsed="false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</row>
    <row r="926" customFormat="false" ht="15.75" hidden="false" customHeight="true" outlineLevel="0" collapsed="false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</row>
    <row r="927" customFormat="false" ht="15.75" hidden="false" customHeight="true" outlineLevel="0" collapsed="false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</row>
    <row r="928" customFormat="false" ht="15.75" hidden="false" customHeight="true" outlineLevel="0" collapsed="false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</row>
    <row r="929" customFormat="false" ht="15.75" hidden="false" customHeight="true" outlineLevel="0" collapsed="false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</row>
    <row r="930" customFormat="false" ht="15.75" hidden="false" customHeight="true" outlineLevel="0" collapsed="false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</row>
    <row r="931" customFormat="false" ht="15.75" hidden="false" customHeight="true" outlineLevel="0" collapsed="false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</row>
    <row r="932" customFormat="false" ht="15.75" hidden="false" customHeight="true" outlineLevel="0" collapsed="false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</row>
    <row r="933" customFormat="false" ht="15.75" hidden="false" customHeight="true" outlineLevel="0" collapsed="false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</row>
    <row r="934" customFormat="false" ht="15.75" hidden="false" customHeight="true" outlineLevel="0" collapsed="false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</row>
    <row r="935" customFormat="false" ht="15.75" hidden="false" customHeight="true" outlineLevel="0" collapsed="false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</row>
    <row r="936" customFormat="false" ht="15.75" hidden="false" customHeight="true" outlineLevel="0" collapsed="false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</row>
    <row r="937" customFormat="false" ht="15.75" hidden="false" customHeight="true" outlineLevel="0" collapsed="false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</row>
    <row r="938" customFormat="false" ht="15.75" hidden="false" customHeight="true" outlineLevel="0" collapsed="false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</row>
    <row r="939" customFormat="false" ht="15.75" hidden="false" customHeight="true" outlineLevel="0" collapsed="false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</row>
    <row r="940" customFormat="false" ht="15.75" hidden="false" customHeight="true" outlineLevel="0" collapsed="false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</row>
    <row r="941" customFormat="false" ht="15.75" hidden="false" customHeight="true" outlineLevel="0" collapsed="false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</row>
    <row r="942" customFormat="false" ht="15.75" hidden="false" customHeight="true" outlineLevel="0" collapsed="false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</row>
    <row r="943" customFormat="false" ht="15.75" hidden="false" customHeight="true" outlineLevel="0" collapsed="false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</row>
    <row r="944" customFormat="false" ht="15.75" hidden="false" customHeight="true" outlineLevel="0" collapsed="false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</row>
    <row r="945" customFormat="false" ht="15.75" hidden="false" customHeight="true" outlineLevel="0" collapsed="false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</row>
    <row r="946" customFormat="false" ht="15.75" hidden="false" customHeight="true" outlineLevel="0" collapsed="false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</row>
    <row r="947" customFormat="false" ht="15.75" hidden="false" customHeight="true" outlineLevel="0" collapsed="false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</row>
    <row r="948" customFormat="false" ht="15.75" hidden="false" customHeight="true" outlineLevel="0" collapsed="false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</row>
    <row r="949" customFormat="false" ht="15.75" hidden="false" customHeight="true" outlineLevel="0" collapsed="false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</row>
    <row r="950" customFormat="false" ht="15.75" hidden="false" customHeight="true" outlineLevel="0" collapsed="false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</row>
    <row r="951" customFormat="false" ht="15.75" hidden="false" customHeight="true" outlineLevel="0" collapsed="false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</row>
    <row r="952" customFormat="false" ht="15.75" hidden="false" customHeight="true" outlineLevel="0" collapsed="false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</row>
    <row r="953" customFormat="false" ht="15.75" hidden="false" customHeight="true" outlineLevel="0" collapsed="false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</row>
    <row r="954" customFormat="false" ht="15.75" hidden="false" customHeight="true" outlineLevel="0" collapsed="false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</row>
    <row r="955" customFormat="false" ht="15.75" hidden="false" customHeight="true" outlineLevel="0" collapsed="false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</row>
    <row r="956" customFormat="false" ht="15.75" hidden="false" customHeight="true" outlineLevel="0" collapsed="false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</row>
    <row r="957" customFormat="false" ht="15.75" hidden="false" customHeight="true" outlineLevel="0" collapsed="false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</row>
    <row r="958" customFormat="false" ht="15.75" hidden="false" customHeight="true" outlineLevel="0" collapsed="false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</row>
    <row r="959" customFormat="false" ht="15.75" hidden="false" customHeight="true" outlineLevel="0" collapsed="false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</row>
    <row r="960" customFormat="false" ht="15.75" hidden="false" customHeight="true" outlineLevel="0" collapsed="false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</row>
    <row r="961" customFormat="false" ht="15.75" hidden="false" customHeight="true" outlineLevel="0" collapsed="false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</row>
    <row r="962" customFormat="false" ht="15.75" hidden="false" customHeight="true" outlineLevel="0" collapsed="false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</row>
    <row r="963" customFormat="false" ht="15.75" hidden="false" customHeight="true" outlineLevel="0" collapsed="false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</row>
    <row r="964" customFormat="false" ht="15.75" hidden="false" customHeight="true" outlineLevel="0" collapsed="false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</row>
    <row r="965" customFormat="false" ht="15.75" hidden="false" customHeight="true" outlineLevel="0" collapsed="false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</row>
    <row r="966" customFormat="false" ht="15.75" hidden="false" customHeight="true" outlineLevel="0" collapsed="false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</row>
    <row r="967" customFormat="false" ht="15.75" hidden="false" customHeight="true" outlineLevel="0" collapsed="false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</row>
    <row r="968" customFormat="false" ht="15.75" hidden="false" customHeight="true" outlineLevel="0" collapsed="false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</row>
    <row r="969" customFormat="false" ht="15.75" hidden="false" customHeight="true" outlineLevel="0" collapsed="false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</row>
    <row r="970" customFormat="false" ht="15.75" hidden="false" customHeight="true" outlineLevel="0" collapsed="false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</row>
    <row r="971" customFormat="false" ht="15.75" hidden="false" customHeight="true" outlineLevel="0" collapsed="false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</row>
    <row r="972" customFormat="false" ht="15.75" hidden="false" customHeight="true" outlineLevel="0" collapsed="false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</row>
    <row r="973" customFormat="false" ht="15.75" hidden="false" customHeight="true" outlineLevel="0" collapsed="false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</row>
    <row r="974" customFormat="false" ht="15.75" hidden="false" customHeight="true" outlineLevel="0" collapsed="false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</row>
    <row r="975" customFormat="false" ht="15.75" hidden="false" customHeight="true" outlineLevel="0" collapsed="false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</row>
    <row r="976" customFormat="false" ht="15.75" hidden="false" customHeight="true" outlineLevel="0" collapsed="false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</row>
    <row r="977" customFormat="false" ht="15.75" hidden="false" customHeight="true" outlineLevel="0" collapsed="false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</row>
    <row r="978" customFormat="false" ht="15.75" hidden="false" customHeight="true" outlineLevel="0" collapsed="false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</row>
    <row r="979" customFormat="false" ht="15.75" hidden="false" customHeight="true" outlineLevel="0" collapsed="false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</row>
    <row r="980" customFormat="false" ht="15.75" hidden="false" customHeight="true" outlineLevel="0" collapsed="false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</row>
    <row r="981" customFormat="false" ht="15.75" hidden="false" customHeight="true" outlineLevel="0" collapsed="false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</row>
    <row r="982" customFormat="false" ht="15.75" hidden="false" customHeight="true" outlineLevel="0" collapsed="false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</row>
    <row r="983" customFormat="false" ht="15.75" hidden="false" customHeight="true" outlineLevel="0" collapsed="false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</row>
    <row r="984" customFormat="false" ht="15.75" hidden="false" customHeight="true" outlineLevel="0" collapsed="false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</row>
    <row r="985" customFormat="false" ht="15.75" hidden="false" customHeight="true" outlineLevel="0" collapsed="false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</row>
    <row r="986" customFormat="false" ht="15.75" hidden="false" customHeight="true" outlineLevel="0" collapsed="false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</row>
    <row r="987" customFormat="false" ht="15.75" hidden="false" customHeight="true" outlineLevel="0" collapsed="false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</row>
    <row r="988" customFormat="false" ht="15.75" hidden="false" customHeight="true" outlineLevel="0" collapsed="false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</row>
    <row r="989" customFormat="false" ht="15.75" hidden="false" customHeight="true" outlineLevel="0" collapsed="false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</row>
    <row r="990" customFormat="false" ht="15.75" hidden="false" customHeight="true" outlineLevel="0" collapsed="false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</row>
    <row r="991" customFormat="false" ht="15.75" hidden="false" customHeight="true" outlineLevel="0" collapsed="false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</row>
    <row r="992" customFormat="false" ht="15.75" hidden="false" customHeight="true" outlineLevel="0" collapsed="false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</row>
    <row r="993" customFormat="false" ht="15.75" hidden="false" customHeight="true" outlineLevel="0" collapsed="false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</row>
    <row r="994" customFormat="false" ht="15.75" hidden="false" customHeight="true" outlineLevel="0" collapsed="false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</row>
    <row r="995" customFormat="false" ht="15.75" hidden="false" customHeight="true" outlineLevel="0" collapsed="false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</row>
    <row r="996" customFormat="false" ht="15.75" hidden="false" customHeight="true" outlineLevel="0" collapsed="false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</row>
    <row r="997" customFormat="false" ht="15.75" hidden="false" customHeight="true" outlineLevel="0" collapsed="false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</row>
    <row r="998" customFormat="false" ht="15.75" hidden="false" customHeight="true" outlineLevel="0" collapsed="false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</row>
    <row r="999" customFormat="false" ht="15.75" hidden="false" customHeight="true" outlineLevel="0" collapsed="false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</row>
    <row r="1000" customFormat="false" ht="15.75" hidden="false" customHeight="true" outlineLevel="0" collapsed="false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</row>
  </sheetData>
  <mergeCells count="15">
    <mergeCell ref="J2:K2"/>
    <mergeCell ref="B3:C3"/>
    <mergeCell ref="G6:H6"/>
    <mergeCell ref="C9:C10"/>
    <mergeCell ref="I9:I15"/>
    <mergeCell ref="C12:C13"/>
    <mergeCell ref="C15:C17"/>
    <mergeCell ref="I16:I17"/>
    <mergeCell ref="C18:C20"/>
    <mergeCell ref="I18:I21"/>
    <mergeCell ref="C22:D23"/>
    <mergeCell ref="I24:I25"/>
    <mergeCell ref="C25:C28"/>
    <mergeCell ref="E25:G25"/>
    <mergeCell ref="C29:C32"/>
  </mergeCells>
  <conditionalFormatting sqref="I2">
    <cfRule type="containsText" priority="2" operator="containsText" aboveAverage="0" equalAverage="0" bottom="0" percent="0" rank="0" text="No" dxfId="1">
      <formula>NOT(ISERROR(SEARCH("No",I2)))</formula>
    </cfRule>
  </conditionalFormatting>
  <dataValidations count="2">
    <dataValidation allowBlank="true" errorStyle="stop" operator="between" showDropDown="false" showErrorMessage="true" showInputMessage="false" sqref="I2" type="list">
      <formula1>"Actualizado,No actualizado"</formula1>
      <formula2>0</formula2>
    </dataValidation>
    <dataValidation allowBlank="true" errorStyle="stop" operator="between" showDropDown="false" showErrorMessage="true" showInputMessage="false" sqref="E25" type="list">
      <formula1>'Inversión compra'!$A$46:$A$48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472C4"/>
    <pageSetUpPr fitToPage="false"/>
  </sheetPr>
  <dimension ref="A1:AC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1" activePane="bottomLeft" state="frozen"/>
      <selection pane="topLeft" activeCell="A1" activeCellId="0" sqref="A1"/>
      <selection pane="bottomLeft" activeCell="B2" activeCellId="0" sqref="B2"/>
    </sheetView>
  </sheetViews>
  <sheetFormatPr defaultColWidth="14.640625" defaultRowHeight="14.4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.99"/>
    <col collapsed="false" customWidth="true" hidden="false" outlineLevel="0" max="3" min="3" style="0" width="21.44"/>
    <col collapsed="false" customWidth="true" hidden="false" outlineLevel="0" max="4" min="4" style="0" width="51"/>
    <col collapsed="false" customWidth="true" hidden="false" outlineLevel="0" max="7" min="5" style="0" width="14.11"/>
    <col collapsed="false" customWidth="true" hidden="false" outlineLevel="0" max="9" min="9" style="0" width="16.44"/>
    <col collapsed="false" customWidth="true" hidden="false" outlineLevel="0" max="10" min="10" style="0" width="42.44"/>
    <col collapsed="false" customWidth="true" hidden="false" outlineLevel="0" max="11" min="11" style="0" width="13.66"/>
    <col collapsed="false" customWidth="true" hidden="false" outlineLevel="0" max="12" min="12" style="0" width="17.33"/>
    <col collapsed="false" customWidth="true" hidden="false" outlineLevel="0" max="13" min="13" style="0" width="17"/>
    <col collapsed="false" customWidth="true" hidden="false" outlineLevel="0" max="14" min="14" style="0" width="17.44"/>
    <col collapsed="false" customWidth="true" hidden="true" outlineLevel="0" max="29" min="15" style="0" width="12.1"/>
  </cols>
  <sheetData>
    <row r="1" customFormat="false" ht="22.5" hidden="false" customHeight="true" outlineLevel="0" collapsed="false">
      <c r="A1" s="97"/>
      <c r="B1" s="98"/>
      <c r="C1" s="98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50"/>
      <c r="AC1" s="50"/>
    </row>
    <row r="2" customFormat="false" ht="27" hidden="false" customHeight="true" outlineLevel="0" collapsed="false">
      <c r="A2" s="97"/>
      <c r="B2" s="98"/>
      <c r="C2" s="98"/>
      <c r="D2" s="101" t="s">
        <v>258</v>
      </c>
      <c r="E2" s="99"/>
      <c r="F2" s="99"/>
      <c r="G2" s="99"/>
      <c r="H2" s="99"/>
      <c r="I2" s="102"/>
      <c r="J2" s="224" t="s">
        <v>259</v>
      </c>
      <c r="K2" s="154"/>
      <c r="L2" s="154"/>
      <c r="M2" s="99"/>
      <c r="N2" s="99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50"/>
      <c r="AC2" s="50"/>
    </row>
    <row r="3" customFormat="false" ht="24" hidden="false" customHeight="true" outlineLevel="0" collapsed="false">
      <c r="A3" s="104"/>
      <c r="B3" s="105"/>
      <c r="C3" s="105"/>
      <c r="D3" s="99"/>
      <c r="E3" s="99"/>
      <c r="F3" s="99"/>
      <c r="G3" s="99"/>
      <c r="H3" s="99"/>
      <c r="I3" s="99"/>
      <c r="J3" s="225" t="s">
        <v>260</v>
      </c>
      <c r="K3" s="99"/>
      <c r="L3" s="99"/>
      <c r="M3" s="99"/>
      <c r="N3" s="99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50"/>
      <c r="AC3" s="50"/>
    </row>
    <row r="4" customFormat="false" ht="4.5" hidden="false" customHeight="true" outlineLevel="0" collapsed="false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50"/>
      <c r="AC4" s="50"/>
    </row>
    <row r="5" customFormat="false" ht="13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50"/>
      <c r="AC5" s="50"/>
    </row>
    <row r="6" customFormat="false" ht="21" hidden="false" customHeight="false" outlineLevel="0" collapsed="false">
      <c r="A6" s="8"/>
      <c r="B6" s="8"/>
      <c r="C6" s="8"/>
      <c r="D6" s="8"/>
      <c r="E6" s="8"/>
      <c r="F6" s="8"/>
      <c r="G6" s="108" t="s">
        <v>61</v>
      </c>
      <c r="H6" s="108"/>
      <c r="I6" s="8"/>
      <c r="J6" s="9" t="s">
        <v>111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customFormat="false" ht="5.2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customFormat="false" ht="13.5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71" t="s">
        <v>63</v>
      </c>
      <c r="L8" s="71" t="s">
        <v>64</v>
      </c>
      <c r="M8" s="71" t="s">
        <v>65</v>
      </c>
      <c r="N8" s="8"/>
      <c r="O8" s="8"/>
      <c r="P8" s="8"/>
      <c r="Q8" s="8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50"/>
    </row>
    <row r="9" customFormat="false" ht="18" hidden="false" customHeight="true" outlineLevel="0" collapsed="false">
      <c r="A9" s="8"/>
      <c r="B9" s="8"/>
      <c r="C9" s="226" t="s">
        <v>261</v>
      </c>
      <c r="D9" s="226"/>
      <c r="E9" s="8"/>
      <c r="F9" s="8"/>
      <c r="G9" s="8"/>
      <c r="H9" s="8"/>
      <c r="I9" s="110" t="s">
        <v>67</v>
      </c>
      <c r="J9" s="36" t="str">
        <f aca="false">+'Inversión compra'!C19</f>
        <v>Precio compra</v>
      </c>
      <c r="K9" s="112" t="n">
        <f aca="false">+'Inversión compra'!D19</f>
        <v>250000</v>
      </c>
      <c r="L9" s="113" t="n">
        <f aca="false">+'Inversión compra'!E19</f>
        <v>929.368029739777</v>
      </c>
      <c r="M9" s="114" t="n">
        <f aca="false">+'Inversión compra'!F19</f>
        <v>0.266878461413644</v>
      </c>
      <c r="N9" s="8"/>
      <c r="O9" s="8"/>
      <c r="P9" s="8"/>
      <c r="Q9" s="8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50"/>
    </row>
    <row r="10" customFormat="false" ht="18" hidden="false" customHeight="true" outlineLevel="0" collapsed="false">
      <c r="A10" s="8"/>
      <c r="B10" s="8"/>
      <c r="C10" s="226"/>
      <c r="D10" s="226"/>
      <c r="E10" s="120"/>
      <c r="F10" s="8"/>
      <c r="G10" s="8"/>
      <c r="H10" s="8"/>
      <c r="I10" s="110"/>
      <c r="J10" s="8" t="str">
        <f aca="false">+'Inversión compra'!C21</f>
        <v>Notario y registro</v>
      </c>
      <c r="K10" s="116" t="n">
        <f aca="false">+'Inversión compra'!D21</f>
        <v>5000</v>
      </c>
      <c r="L10" s="117" t="n">
        <f aca="false">+'Inversión compra'!E21</f>
        <v>18.5873605947955</v>
      </c>
      <c r="M10" s="118" t="n">
        <f aca="false">+'Inversión compra'!F21</f>
        <v>0.00533756922827289</v>
      </c>
      <c r="N10" s="8"/>
      <c r="O10" s="8"/>
      <c r="P10" s="8"/>
      <c r="Q10" s="8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50"/>
    </row>
    <row r="11" customFormat="false" ht="18" hidden="false" customHeight="true" outlineLevel="0" collapsed="false">
      <c r="A11" s="8"/>
      <c r="B11" s="8"/>
      <c r="C11" s="8"/>
      <c r="D11" s="8"/>
      <c r="E11" s="121" t="s">
        <v>115</v>
      </c>
      <c r="F11" s="122" t="s">
        <v>116</v>
      </c>
      <c r="G11" s="122" t="s">
        <v>117</v>
      </c>
      <c r="H11" s="8"/>
      <c r="I11" s="110"/>
      <c r="J11" s="8" t="str">
        <f aca="false">+'Inversión compra'!C23</f>
        <v>Impuestos: IVA / ITP</v>
      </c>
      <c r="K11" s="116" t="n">
        <f aca="false">+'Inversión compra'!D23</f>
        <v>17500</v>
      </c>
      <c r="L11" s="117" t="n">
        <f aca="false">+'Inversión compra'!E23</f>
        <v>65.0557620817844</v>
      </c>
      <c r="M11" s="118" t="n">
        <f aca="false">+'Inversión compra'!F23</f>
        <v>0.0186814922989551</v>
      </c>
      <c r="N11" s="8"/>
      <c r="O11" s="8"/>
      <c r="P11" s="8"/>
      <c r="Q11" s="8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50"/>
    </row>
    <row r="12" customFormat="false" ht="18" hidden="false" customHeight="true" outlineLevel="0" collapsed="false">
      <c r="A12" s="8"/>
      <c r="B12" s="8"/>
      <c r="C12" s="110" t="s">
        <v>262</v>
      </c>
      <c r="D12" s="36" t="s">
        <v>263</v>
      </c>
      <c r="E12" s="112" t="n">
        <f aca="false">+CRV!E17</f>
        <v>452599</v>
      </c>
      <c r="F12" s="112" t="n">
        <f aca="false">+CRV!F17</f>
        <v>836899</v>
      </c>
      <c r="G12" s="142" t="n">
        <f aca="false">+CRV!G17</f>
        <v>1428784</v>
      </c>
      <c r="H12" s="8"/>
      <c r="I12" s="110"/>
      <c r="J12" s="8" t="str">
        <f aca="false">+'Inversión compra'!C24</f>
        <v>Comisión compra</v>
      </c>
      <c r="K12" s="116" t="n">
        <f aca="false">+'Inversión compra'!D24</f>
        <v>0</v>
      </c>
      <c r="L12" s="117" t="n">
        <f aca="false">+'Inversión compra'!E24</f>
        <v>0</v>
      </c>
      <c r="M12" s="118" t="n">
        <f aca="false">+'Inversión compra'!F24</f>
        <v>0</v>
      </c>
      <c r="N12" s="8"/>
      <c r="O12" s="8"/>
      <c r="P12" s="8"/>
      <c r="Q12" s="8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50"/>
    </row>
    <row r="13" customFormat="false" ht="18" hidden="false" customHeight="true" outlineLevel="0" collapsed="false">
      <c r="A13" s="8"/>
      <c r="B13" s="8"/>
      <c r="C13" s="110"/>
      <c r="D13" s="8" t="s">
        <v>79</v>
      </c>
      <c r="E13" s="116" t="n">
        <f aca="false">+'Inversión compra'!D29</f>
        <v>641000</v>
      </c>
      <c r="F13" s="116" t="n">
        <f aca="false">+E13</f>
        <v>641000</v>
      </c>
      <c r="G13" s="131" t="n">
        <f aca="false">+F13</f>
        <v>641000</v>
      </c>
      <c r="H13" s="8"/>
      <c r="I13" s="110"/>
      <c r="J13" s="8" t="str">
        <f aca="false">+'Inversión compra'!C25</f>
        <v>Gastos financiación</v>
      </c>
      <c r="K13" s="116" t="n">
        <f aca="false">+'Inversión compra'!D25</f>
        <v>0</v>
      </c>
      <c r="L13" s="117" t="n">
        <f aca="false">+'Inversión compra'!E25</f>
        <v>0</v>
      </c>
      <c r="M13" s="118" t="n">
        <f aca="false">+'Inversión compra'!F25</f>
        <v>0</v>
      </c>
      <c r="N13" s="8"/>
      <c r="O13" s="8"/>
      <c r="P13" s="8"/>
      <c r="Q13" s="8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50"/>
    </row>
    <row r="14" customFormat="false" ht="18" hidden="false" customHeight="true" outlineLevel="0" collapsed="false">
      <c r="A14" s="8"/>
      <c r="B14" s="8"/>
      <c r="C14" s="110"/>
      <c r="D14" s="8" t="s">
        <v>264</v>
      </c>
      <c r="E14" s="128" t="n">
        <v>5000</v>
      </c>
      <c r="F14" s="128" t="n">
        <f aca="false">+E14</f>
        <v>5000</v>
      </c>
      <c r="G14" s="129" t="n">
        <f aca="false">+F14</f>
        <v>5000</v>
      </c>
      <c r="H14" s="8"/>
      <c r="I14" s="110"/>
      <c r="J14" s="8" t="str">
        <f aca="false">+'Inversión compra'!C26</f>
        <v>Equipo interno captación</v>
      </c>
      <c r="K14" s="116" t="n">
        <f aca="false">+'Inversión compra'!D26</f>
        <v>20000</v>
      </c>
      <c r="L14" s="117" t="n">
        <f aca="false">+'Inversión compra'!E26</f>
        <v>74.3494423791822</v>
      </c>
      <c r="M14" s="118" t="n">
        <f aca="false">+'Inversión compra'!F26</f>
        <v>0.0213502769130916</v>
      </c>
      <c r="N14" s="8"/>
      <c r="O14" s="8"/>
      <c r="P14" s="8"/>
      <c r="Q14" s="8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50"/>
    </row>
    <row r="15" customFormat="false" ht="18" hidden="false" customHeight="true" outlineLevel="0" collapsed="false">
      <c r="A15" s="8"/>
      <c r="B15" s="8"/>
      <c r="C15" s="110"/>
      <c r="D15" s="8" t="s">
        <v>265</v>
      </c>
      <c r="E15" s="116" t="n">
        <f aca="false">+(E14+E12)*19%+IF((E14+E12-6000)&lt;0,0,(E14+E12-6000)*2%)+IF((E14+E12-50000)&lt;0,0,(E14+E12-50000)*2%)+IF((E14+E12-200000)&lt;0,0,(E14+E12-200000)*3%)</f>
        <v>111855.74</v>
      </c>
      <c r="F15" s="116" t="n">
        <f aca="false">+(F14+F12)*19%+IF((F14+F12-6000)&lt;0,0,(F14+F12-6000)*2%)+IF((F14+F12-50000)&lt;0,0,(F14+F12-50000)*2%)+IF((F14+F12-200000)&lt;0,0,(F14+F12-200000)*3%)</f>
        <v>211773.74</v>
      </c>
      <c r="G15" s="131" t="n">
        <f aca="false">+(G14+G12)*19%+IF((G14+G12-6000)&lt;0,0,(G14+G12-6000)*2%)+IF((G14+G12-50000)&lt;0,0,(G14+G12-50000)*2%)+IF((G14+G12-200000)&lt;0,0,(G14+G12-200000)*3%)</f>
        <v>365663.84</v>
      </c>
      <c r="H15" s="8"/>
      <c r="I15" s="110"/>
      <c r="J15" s="69" t="str">
        <f aca="false">+'Inversión compra'!C27</f>
        <v>Otros gastos compra</v>
      </c>
      <c r="K15" s="125" t="n">
        <f aca="false">+'Inversión compra'!D27</f>
        <v>0</v>
      </c>
      <c r="L15" s="126" t="n">
        <f aca="false">+'Inversión compra'!E27</f>
        <v>0</v>
      </c>
      <c r="M15" s="127" t="n">
        <f aca="false">+'Inversión compra'!F27</f>
        <v>0</v>
      </c>
      <c r="N15" s="8"/>
      <c r="O15" s="8"/>
      <c r="P15" s="8"/>
      <c r="Q15" s="8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50"/>
    </row>
    <row r="16" customFormat="false" ht="18" hidden="false" customHeight="true" outlineLevel="0" collapsed="false">
      <c r="A16" s="8"/>
      <c r="B16" s="8"/>
      <c r="C16" s="110"/>
      <c r="D16" s="8" t="s">
        <v>266</v>
      </c>
      <c r="E16" s="116" t="n">
        <f aca="false">+E12-E15</f>
        <v>340743.26</v>
      </c>
      <c r="F16" s="116" t="n">
        <f aca="false">+F12-F15</f>
        <v>625125.26</v>
      </c>
      <c r="G16" s="131" t="n">
        <f aca="false">+G12-G15</f>
        <v>1063120.16</v>
      </c>
      <c r="H16" s="8"/>
      <c r="I16" s="130" t="s">
        <v>77</v>
      </c>
      <c r="J16" s="36" t="str">
        <f aca="false">+'Inversión compra'!C28</f>
        <v>Mobiliario</v>
      </c>
      <c r="K16" s="112" t="n">
        <f aca="false">+'Inversión compra'!D28</f>
        <v>0</v>
      </c>
      <c r="L16" s="113" t="n">
        <f aca="false">+'Inversión compra'!E28</f>
        <v>0</v>
      </c>
      <c r="M16" s="114" t="n">
        <f aca="false">+'Inversión compra'!F28</f>
        <v>0</v>
      </c>
      <c r="N16" s="8"/>
      <c r="O16" s="8"/>
      <c r="P16" s="8"/>
      <c r="Q16" s="8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50"/>
    </row>
    <row r="17" customFormat="false" ht="18" hidden="false" customHeight="true" outlineLevel="0" collapsed="false">
      <c r="A17" s="8"/>
      <c r="B17" s="8"/>
      <c r="C17" s="110"/>
      <c r="D17" s="8" t="s">
        <v>267</v>
      </c>
      <c r="E17" s="227" t="n">
        <f aca="false">+CRV!E18</f>
        <v>0.483155699029416</v>
      </c>
      <c r="F17" s="227" t="n">
        <f aca="false">+CRV!F18</f>
        <v>0.893401269914471</v>
      </c>
      <c r="G17" s="228" t="n">
        <f aca="false">+CRV!G18</f>
        <v>1.52524670244973</v>
      </c>
      <c r="H17" s="8"/>
      <c r="I17" s="130"/>
      <c r="J17" s="58" t="str">
        <f aca="false">+'Inversión compra'!C29</f>
        <v>Coste total reforma</v>
      </c>
      <c r="K17" s="125" t="n">
        <f aca="false">+'Inversión compra'!D29</f>
        <v>641000</v>
      </c>
      <c r="L17" s="126" t="n">
        <f aca="false">+'Inversión compra'!E29</f>
        <v>2382.89962825279</v>
      </c>
      <c r="M17" s="127" t="n">
        <f aca="false">+'Inversión compra'!F29</f>
        <v>0.684276375064585</v>
      </c>
      <c r="N17" s="8"/>
      <c r="O17" s="8"/>
      <c r="P17" s="8"/>
      <c r="Q17" s="8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50"/>
    </row>
    <row r="18" customFormat="false" ht="18" hidden="false" customHeight="true" outlineLevel="0" collapsed="false">
      <c r="A18" s="8"/>
      <c r="B18" s="8"/>
      <c r="C18" s="110"/>
      <c r="D18" s="69" t="s">
        <v>268</v>
      </c>
      <c r="E18" s="229" t="n">
        <f aca="false">+E16/$K$25</f>
        <v>0.365016882699518</v>
      </c>
      <c r="F18" s="229" t="n">
        <f aca="false">+F16/$K$25</f>
        <v>0.669657482592394</v>
      </c>
      <c r="G18" s="230" t="n">
        <f aca="false">+G16/$K$25</f>
        <v>1.13885394750937</v>
      </c>
      <c r="H18" s="8"/>
      <c r="I18" s="110" t="s">
        <v>80</v>
      </c>
      <c r="J18" s="36" t="str">
        <f aca="false">+'Inversión compra'!C30</f>
        <v>IBI + Tasas Municipales</v>
      </c>
      <c r="K18" s="112" t="n">
        <f aca="false">+'Inversión compra'!D30</f>
        <v>2000</v>
      </c>
      <c r="L18" s="113" t="n">
        <f aca="false">+'Inversión compra'!E30</f>
        <v>7.43494423791822</v>
      </c>
      <c r="M18" s="114" t="n">
        <f aca="false">+'Inversión compra'!F30</f>
        <v>0.00213502769130916</v>
      </c>
      <c r="N18" s="8"/>
      <c r="O18" s="8"/>
      <c r="P18" s="8"/>
      <c r="Q18" s="8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50"/>
    </row>
    <row r="19" customFormat="false" ht="18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110"/>
      <c r="J19" s="8" t="str">
        <f aca="false">+'Inversión compra'!C31</f>
        <v>Seguro</v>
      </c>
      <c r="K19" s="116" t="n">
        <f aca="false">+'Inversión compra'!D31</f>
        <v>1256</v>
      </c>
      <c r="L19" s="117" t="n">
        <f aca="false">+'Inversión compra'!E31</f>
        <v>4.66914498141264</v>
      </c>
      <c r="M19" s="118" t="n">
        <f aca="false">+'Inversión compra'!F31</f>
        <v>0.00134079739014215</v>
      </c>
      <c r="N19" s="8"/>
      <c r="O19" s="8"/>
      <c r="P19" s="8"/>
      <c r="Q19" s="8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50"/>
    </row>
    <row r="20" customFormat="false" ht="18" hidden="false" customHeight="true" outlineLevel="0" collapsed="false">
      <c r="A20" s="8"/>
      <c r="B20" s="8"/>
      <c r="C20" s="119" t="s">
        <v>269</v>
      </c>
      <c r="D20" s="119"/>
      <c r="E20" s="19"/>
      <c r="F20" s="107"/>
      <c r="G20" s="107"/>
      <c r="H20" s="8"/>
      <c r="I20" s="110"/>
      <c r="J20" s="8" t="str">
        <f aca="false">+'Inversión compra'!C32</f>
        <v>Seguro impago</v>
      </c>
      <c r="K20" s="116" t="n">
        <f aca="false">+'Inversión compra'!D32</f>
        <v>0</v>
      </c>
      <c r="L20" s="117" t="n">
        <f aca="false">+'Inversión compra'!E32</f>
        <v>0</v>
      </c>
      <c r="M20" s="118" t="n">
        <f aca="false">+'Inversión compra'!F32</f>
        <v>0</v>
      </c>
      <c r="N20" s="8"/>
      <c r="O20" s="8"/>
      <c r="P20" s="8"/>
      <c r="Q20" s="8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50"/>
    </row>
    <row r="21" customFormat="false" ht="18" hidden="false" customHeight="true" outlineLevel="0" collapsed="false">
      <c r="A21" s="8"/>
      <c r="B21" s="8"/>
      <c r="C21" s="119"/>
      <c r="D21" s="119"/>
      <c r="E21" s="107"/>
      <c r="F21" s="107"/>
      <c r="G21" s="107"/>
      <c r="H21" s="8"/>
      <c r="I21" s="110"/>
      <c r="J21" s="69" t="str">
        <f aca="false">+'Inversión compra'!C33</f>
        <v>Comunidad de vecinos</v>
      </c>
      <c r="K21" s="125" t="n">
        <f aca="false">+'Inversión compra'!D33</f>
        <v>0</v>
      </c>
      <c r="L21" s="126" t="n">
        <f aca="false">+'Inversión compra'!E33</f>
        <v>0</v>
      </c>
      <c r="M21" s="127" t="n">
        <f aca="false">+'Inversión compra'!F33</f>
        <v>0</v>
      </c>
      <c r="N21" s="8"/>
      <c r="O21" s="8"/>
      <c r="P21" s="8"/>
      <c r="Q21" s="8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50"/>
    </row>
    <row r="22" customFormat="false" ht="18" hidden="false" customHeight="true" outlineLevel="0" collapsed="false">
      <c r="A22" s="8"/>
      <c r="B22" s="8"/>
      <c r="C22" s="8"/>
      <c r="D22" s="8"/>
      <c r="E22" s="121" t="s">
        <v>115</v>
      </c>
      <c r="F22" s="122" t="s">
        <v>116</v>
      </c>
      <c r="G22" s="122" t="s">
        <v>117</v>
      </c>
      <c r="H22" s="8"/>
      <c r="I22" s="139"/>
      <c r="J22" s="139"/>
      <c r="K22" s="139"/>
      <c r="L22" s="139"/>
      <c r="M22" s="139"/>
      <c r="N22" s="139"/>
      <c r="O22" s="8"/>
      <c r="P22" s="8"/>
      <c r="Q22" s="8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</row>
    <row r="23" customFormat="false" ht="18" hidden="false" customHeight="true" outlineLevel="0" collapsed="false">
      <c r="A23" s="8"/>
      <c r="B23" s="8"/>
      <c r="C23" s="110" t="s">
        <v>133</v>
      </c>
      <c r="D23" s="36" t="s">
        <v>134</v>
      </c>
      <c r="E23" s="145" t="s">
        <v>92</v>
      </c>
      <c r="F23" s="145"/>
      <c r="G23" s="145"/>
      <c r="H23" s="8"/>
      <c r="I23" s="139"/>
      <c r="J23" s="139"/>
      <c r="K23" s="139"/>
      <c r="L23" s="139"/>
      <c r="M23" s="139"/>
      <c r="N23" s="139"/>
      <c r="O23" s="8"/>
      <c r="P23" s="8"/>
      <c r="Q23" s="8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</row>
    <row r="24" customFormat="false" ht="18" hidden="false" customHeight="true" outlineLevel="0" collapsed="false">
      <c r="A24" s="8"/>
      <c r="B24" s="8"/>
      <c r="C24" s="110"/>
      <c r="D24" s="8" t="s">
        <v>135</v>
      </c>
      <c r="E24" s="147" t="n">
        <f aca="false">IF($E$23='Inversión compra'!$B$44,'Inversión compra'!$C$48*12,"-")</f>
        <v>9315.54237030137</v>
      </c>
      <c r="F24" s="147" t="n">
        <f aca="false">IF($E$23='Inversión compra'!$B$44,'Inversión compra'!$C$48*12,"-")</f>
        <v>9315.54237030137</v>
      </c>
      <c r="G24" s="148" t="n">
        <f aca="false">IF($E$23='Inversión compra'!$B$44,'Inversión compra'!$C$48*12,"-")</f>
        <v>9315.54237030137</v>
      </c>
      <c r="H24" s="8"/>
      <c r="I24" s="130" t="s">
        <v>130</v>
      </c>
      <c r="J24" s="36" t="s">
        <v>131</v>
      </c>
      <c r="K24" s="142" t="n">
        <f aca="false">+K9</f>
        <v>250000</v>
      </c>
      <c r="L24" s="8"/>
      <c r="M24" s="8"/>
      <c r="N24" s="139"/>
      <c r="O24" s="139"/>
      <c r="P24" s="139"/>
      <c r="Q24" s="139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</row>
    <row r="25" customFormat="false" ht="18" hidden="false" customHeight="true" outlineLevel="0" collapsed="false">
      <c r="A25" s="8"/>
      <c r="B25" s="8"/>
      <c r="C25" s="110"/>
      <c r="D25" s="8" t="s">
        <v>136</v>
      </c>
      <c r="E25" s="147" t="str">
        <f aca="false">+IF($E$23='Inversión compra'!$B$50,E27*'Inversión compra'!$C$51*('Inversión compra'!$G$51/SUM('Inversión compra'!$G$51:$G$52)),"-")</f>
        <v>-</v>
      </c>
      <c r="F25" s="147" t="str">
        <f aca="false">+IF($E$23='Inversión compra'!$B$50,F27*'Inversión compra'!$C$51*('Inversión compra'!$G$51/SUM('Inversión compra'!$G$51:$G$52)),"-")</f>
        <v>-</v>
      </c>
      <c r="G25" s="148" t="str">
        <f aca="false">+IF($E$23='Inversión compra'!$B$50,G27*'Inversión compra'!$C$51*('Inversión compra'!$G$51/SUM('Inversión compra'!$G$51:$G$52)),"-")</f>
        <v>-</v>
      </c>
      <c r="H25" s="139"/>
      <c r="I25" s="130"/>
      <c r="J25" s="69" t="s">
        <v>132</v>
      </c>
      <c r="K25" s="143" t="n">
        <f aca="false">+SUM(K9:K17)</f>
        <v>933500</v>
      </c>
      <c r="L25" s="8"/>
      <c r="M25" s="8"/>
      <c r="N25" s="139"/>
      <c r="O25" s="139"/>
      <c r="P25" s="139"/>
      <c r="Q25" s="139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50"/>
      <c r="AC25" s="50"/>
    </row>
    <row r="26" customFormat="false" ht="18" hidden="false" customHeight="true" outlineLevel="0" collapsed="false">
      <c r="A26" s="8"/>
      <c r="B26" s="107"/>
      <c r="C26" s="110"/>
      <c r="D26" s="69" t="s">
        <v>137</v>
      </c>
      <c r="E26" s="220" t="str">
        <f aca="false">+IF($E$23='Inversión compra'!$B$54,'Inversión compra'!$C$55*'Inversión compra'!$G$55,"-")</f>
        <v>-</v>
      </c>
      <c r="F26" s="220" t="str">
        <f aca="false">+IF($E$23='Inversión compra'!$B$54,'Inversión compra'!$C$55*'Inversión compra'!$G$55,"-")</f>
        <v>-</v>
      </c>
      <c r="G26" s="221" t="str">
        <f aca="false">+IF($E$23='Inversión compra'!$B$54,'Inversión compra'!$C$55*'Inversión compra'!$G$55,"-")</f>
        <v>-</v>
      </c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50"/>
      <c r="AC26" s="50"/>
    </row>
    <row r="27" customFormat="false" ht="18" hidden="false" customHeight="true" outlineLevel="0" collapsed="false">
      <c r="A27" s="8"/>
      <c r="B27" s="107"/>
      <c r="C27" s="170" t="s">
        <v>138</v>
      </c>
      <c r="D27" s="8" t="s">
        <v>270</v>
      </c>
      <c r="E27" s="116" t="n">
        <f aca="false">+E16</f>
        <v>340743.26</v>
      </c>
      <c r="F27" s="147" t="n">
        <f aca="false">+F16</f>
        <v>625125.26</v>
      </c>
      <c r="G27" s="148" t="n">
        <f aca="false">+G16</f>
        <v>1063120.16</v>
      </c>
      <c r="H27" s="107"/>
      <c r="I27" s="139"/>
      <c r="J27" s="139"/>
      <c r="K27" s="139"/>
      <c r="L27" s="139"/>
      <c r="M27" s="139"/>
      <c r="N27" s="107"/>
      <c r="O27" s="107"/>
      <c r="P27" s="107"/>
      <c r="Q27" s="107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customFormat="false" ht="18" hidden="false" customHeight="true" outlineLevel="0" collapsed="false">
      <c r="A28" s="8"/>
      <c r="B28" s="19"/>
      <c r="C28" s="170"/>
      <c r="D28" s="8" t="s">
        <v>255</v>
      </c>
      <c r="E28" s="231" t="n">
        <f aca="false">+E27/$K$25</f>
        <v>0.365016882699518</v>
      </c>
      <c r="F28" s="231" t="n">
        <f aca="false">+F14</f>
        <v>5000</v>
      </c>
      <c r="G28" s="223" t="n">
        <f aca="false">+G14</f>
        <v>5000</v>
      </c>
      <c r="H28" s="19"/>
      <c r="I28" s="8"/>
      <c r="J28" s="8"/>
      <c r="K28" s="8"/>
      <c r="L28" s="8"/>
      <c r="M28" s="8"/>
      <c r="N28" s="19"/>
      <c r="O28" s="19"/>
      <c r="P28" s="19"/>
      <c r="Q28" s="19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customFormat="false" ht="18" hidden="false" customHeight="true" outlineLevel="0" collapsed="false">
      <c r="A29" s="8"/>
      <c r="B29" s="19"/>
      <c r="C29" s="170"/>
      <c r="D29" s="8" t="s">
        <v>271</v>
      </c>
      <c r="E29" s="116" t="n">
        <f aca="false">+E16-SUM(E24:E26)</f>
        <v>331427.717629699</v>
      </c>
      <c r="F29" s="116" t="n">
        <f aca="false">+F16-SUM(F24:F26)</f>
        <v>615809.717629699</v>
      </c>
      <c r="G29" s="131" t="n">
        <f aca="false">+G16-SUM(G24:G26)</f>
        <v>1053804.6176297</v>
      </c>
      <c r="H29" s="19"/>
      <c r="I29" s="8"/>
      <c r="J29" s="8"/>
      <c r="K29" s="8"/>
      <c r="L29" s="8"/>
      <c r="M29" s="8"/>
      <c r="N29" s="19"/>
      <c r="O29" s="19"/>
      <c r="P29" s="19"/>
      <c r="Q29" s="19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customFormat="false" ht="18" hidden="false" customHeight="true" outlineLevel="0" collapsed="false">
      <c r="A30" s="8"/>
      <c r="B30" s="19"/>
      <c r="C30" s="170"/>
      <c r="D30" s="69" t="s">
        <v>272</v>
      </c>
      <c r="E30" s="151" t="n">
        <f aca="false">+IF($E$23='Inversión compra'!$B$44,E29/'Inversión compra'!$G$48,IF('CRV después de impuestos '!$E$23='Inversión compra'!$B$50,E29/'Inversión compra'!$G$52,IF('CRV después de impuestos '!$E$23='Inversión compra'!$B$54,E29/'Inversión compra'!$G$56,"-")))</f>
        <v>0.436951506433354</v>
      </c>
      <c r="F30" s="151" t="n">
        <f aca="false">+IF($E$23='Inversión compra'!$B$44,F29/'Inversión compra'!$G$48,IF('CRV después de impuestos '!$E$23='Inversión compra'!$B$50,F29/'Inversión compra'!$G$52,IF('CRV después de impuestos '!$E$23='Inversión compra'!$B$54,F29/'Inversión compra'!$G$56,"-")))</f>
        <v>0.811878335701646</v>
      </c>
      <c r="G30" s="152" t="n">
        <f aca="false">+IF($E$23='Inversión compra'!$B$44,G29/'Inversión compra'!$G$48,IF('CRV después de impuestos '!$E$23='Inversión compra'!$B$50,G29/'Inversión compra'!$G$52,IF('CRV después de impuestos '!$E$23='Inversión compra'!$B$54,G29/'Inversión compra'!$G$56,"-")))</f>
        <v>1.38932711618945</v>
      </c>
      <c r="H30" s="19"/>
      <c r="I30" s="8"/>
      <c r="J30" s="8"/>
      <c r="K30" s="8"/>
      <c r="L30" s="8"/>
      <c r="M30" s="8"/>
      <c r="N30" s="19"/>
      <c r="O30" s="19"/>
      <c r="P30" s="19"/>
      <c r="Q30" s="19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customFormat="false" ht="18" hidden="false" customHeight="true" outlineLevel="0" collapsed="false">
      <c r="A31" s="8"/>
      <c r="B31" s="19"/>
      <c r="C31" s="107"/>
      <c r="D31" s="107"/>
      <c r="E31" s="107"/>
      <c r="F31" s="107"/>
      <c r="G31" s="107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customFormat="false" ht="18" hidden="false" customHeight="true" outlineLevel="0" collapsed="false">
      <c r="A32" s="8"/>
      <c r="B32" s="19"/>
      <c r="C32" s="107"/>
      <c r="D32" s="107"/>
      <c r="E32" s="107"/>
      <c r="F32" s="107"/>
      <c r="G32" s="107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customFormat="false" ht="18" hidden="false" customHeight="true" outlineLevel="0" collapsed="false">
      <c r="A33" s="8"/>
      <c r="B33" s="19"/>
      <c r="C33" s="107"/>
      <c r="D33" s="107"/>
      <c r="E33" s="107"/>
      <c r="F33" s="107"/>
      <c r="G33" s="107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customFormat="false" ht="18" hidden="false" customHeight="true" outlineLevel="0" collapsed="false">
      <c r="A34" s="8"/>
      <c r="B34" s="19"/>
      <c r="C34" s="107"/>
      <c r="D34" s="107"/>
      <c r="E34" s="107"/>
      <c r="F34" s="107"/>
      <c r="G34" s="107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customFormat="false" ht="18" hidden="true" customHeight="true" outlineLevel="0" collapsed="false">
      <c r="A35" s="8"/>
      <c r="B35" s="19"/>
      <c r="C35" s="107"/>
      <c r="D35" s="107"/>
      <c r="E35" s="107"/>
      <c r="F35" s="107"/>
      <c r="G35" s="107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customFormat="false" ht="18" hidden="true" customHeight="true" outlineLevel="0" collapsed="false">
      <c r="A36" s="8"/>
      <c r="B36" s="19"/>
      <c r="C36" s="107"/>
      <c r="D36" s="107"/>
      <c r="E36" s="107"/>
      <c r="F36" s="107"/>
      <c r="G36" s="107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customFormat="false" ht="18" hidden="true" customHeight="true" outlineLevel="0" collapsed="false">
      <c r="A37" s="8"/>
      <c r="B37" s="19"/>
      <c r="C37" s="107"/>
      <c r="D37" s="107"/>
      <c r="E37" s="107"/>
      <c r="F37" s="107"/>
      <c r="G37" s="10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customFormat="false" ht="18" hidden="true" customHeight="true" outlineLevel="0" collapsed="false">
      <c r="A38" s="8"/>
      <c r="B38" s="19"/>
      <c r="C38" s="107"/>
      <c r="D38" s="107"/>
      <c r="E38" s="107"/>
      <c r="F38" s="107"/>
      <c r="G38" s="107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customFormat="false" ht="18" hidden="true" customHeight="true" outlineLevel="0" collapsed="false">
      <c r="A39" s="8"/>
      <c r="B39" s="19"/>
      <c r="C39" s="50"/>
      <c r="D39" s="50"/>
      <c r="E39" s="50"/>
      <c r="F39" s="50"/>
      <c r="G39" s="50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customFormat="false" ht="18" hidden="true" customHeight="true" outlineLevel="0" collapsed="false">
      <c r="A40" s="8"/>
      <c r="B40" s="19"/>
      <c r="C40" s="50"/>
      <c r="D40" s="50"/>
      <c r="E40" s="50"/>
      <c r="F40" s="50"/>
      <c r="G40" s="50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customFormat="false" ht="13.5" hidden="true" customHeight="true" outlineLevel="0" collapsed="false">
      <c r="A41" s="8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</row>
    <row r="42" customFormat="false" ht="13.5" hidden="true" customHeight="true" outlineLevel="0" collapsed="false">
      <c r="A42" s="8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</row>
    <row r="43" customFormat="false" ht="13.5" hidden="true" customHeight="true" outlineLevel="0" collapsed="false">
      <c r="A43" s="8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</row>
    <row r="44" customFormat="false" ht="13.5" hidden="true" customHeight="true" outlineLevel="0" collapsed="false">
      <c r="A44" s="8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</row>
    <row r="45" customFormat="false" ht="13.5" hidden="true" customHeight="true" outlineLevel="0" collapsed="false">
      <c r="A45" s="8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</row>
    <row r="46" customFormat="false" ht="13.5" hidden="true" customHeight="true" outlineLevel="0" collapsed="false">
      <c r="A46" s="8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</row>
    <row r="47" customFormat="false" ht="13.5" hidden="true" customHeight="true" outlineLevel="0" collapsed="false">
      <c r="A47" s="8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customFormat="false" ht="13.5" hidden="true" customHeight="true" outlineLevel="0" collapsed="false">
      <c r="A48" s="8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</row>
    <row r="49" customFormat="false" ht="13.5" hidden="true" customHeight="true" outlineLevel="0" collapsed="false">
      <c r="A49" s="8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customFormat="false" ht="13.5" hidden="true" customHeight="true" outlineLevel="0" collapsed="false">
      <c r="A50" s="8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customFormat="false" ht="13.5" hidden="true" customHeight="true" outlineLevel="0" collapsed="false">
      <c r="A51" s="8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</row>
    <row r="52" customFormat="false" ht="13.5" hidden="true" customHeight="true" outlineLevel="0" collapsed="false">
      <c r="A52" s="8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</row>
    <row r="53" customFormat="false" ht="13.5" hidden="true" customHeight="true" outlineLevel="0" collapsed="false">
      <c r="A53" s="8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</row>
    <row r="54" customFormat="false" ht="13.5" hidden="true" customHeight="true" outlineLevel="0" collapsed="false">
      <c r="A54" s="8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</row>
    <row r="55" customFormat="false" ht="13.5" hidden="true" customHeight="true" outlineLevel="0" collapsed="false">
      <c r="A55" s="8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</row>
    <row r="56" customFormat="false" ht="13.5" hidden="true" customHeight="true" outlineLevel="0" collapsed="false">
      <c r="A56" s="8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</row>
    <row r="57" customFormat="false" ht="13.5" hidden="true" customHeight="true" outlineLevel="0" collapsed="false">
      <c r="A57" s="8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</row>
    <row r="58" customFormat="false" ht="13.5" hidden="true" customHeight="true" outlineLevel="0" collapsed="false">
      <c r="A58" s="8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</row>
    <row r="59" customFormat="false" ht="13.5" hidden="true" customHeight="true" outlineLevel="0" collapsed="false">
      <c r="A59" s="8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</row>
    <row r="60" customFormat="false" ht="13.5" hidden="true" customHeight="true" outlineLevel="0" collapsed="false">
      <c r="A60" s="8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</row>
    <row r="61" customFormat="false" ht="13.5" hidden="true" customHeight="true" outlineLevel="0" collapsed="false">
      <c r="A61" s="8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</row>
    <row r="62" customFormat="false" ht="13.5" hidden="true" customHeight="true" outlineLevel="0" collapsed="false">
      <c r="A62" s="8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</row>
    <row r="63" customFormat="false" ht="13.5" hidden="true" customHeight="true" outlineLevel="0" collapsed="false">
      <c r="A63" s="8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</row>
    <row r="64" customFormat="false" ht="13.5" hidden="true" customHeight="true" outlineLevel="0" collapsed="false">
      <c r="A64" s="8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</row>
    <row r="65" customFormat="false" ht="13.5" hidden="true" customHeight="true" outlineLevel="0" collapsed="false">
      <c r="A65" s="8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</row>
    <row r="66" customFormat="false" ht="13.5" hidden="true" customHeight="true" outlineLevel="0" collapsed="false">
      <c r="A66" s="8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</row>
    <row r="67" customFormat="false" ht="13.5" hidden="true" customHeight="true" outlineLevel="0" collapsed="false">
      <c r="A67" s="8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</row>
    <row r="68" customFormat="false" ht="13.5" hidden="true" customHeight="true" outlineLevel="0" collapsed="false">
      <c r="A68" s="8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</row>
    <row r="69" customFormat="false" ht="13.5" hidden="true" customHeight="true" outlineLevel="0" collapsed="false">
      <c r="A69" s="8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</row>
    <row r="70" customFormat="false" ht="13.5" hidden="true" customHeight="true" outlineLevel="0" collapsed="false">
      <c r="A70" s="8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</row>
    <row r="71" customFormat="false" ht="13.5" hidden="true" customHeight="true" outlineLevel="0" collapsed="false">
      <c r="A71" s="8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</row>
    <row r="72" customFormat="false" ht="13.5" hidden="true" customHeight="true" outlineLevel="0" collapsed="false">
      <c r="A72" s="8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</row>
    <row r="73" customFormat="false" ht="13.5" hidden="true" customHeight="true" outlineLevel="0" collapsed="false">
      <c r="A73" s="8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</row>
    <row r="74" customFormat="false" ht="13.5" hidden="true" customHeight="true" outlineLevel="0" collapsed="false">
      <c r="A74" s="8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</row>
    <row r="75" customFormat="false" ht="13.5" hidden="true" customHeight="true" outlineLevel="0" collapsed="false">
      <c r="A75" s="8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</row>
    <row r="76" customFormat="false" ht="13.5" hidden="true" customHeight="true" outlineLevel="0" collapsed="false">
      <c r="A76" s="8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</row>
    <row r="77" customFormat="false" ht="13.5" hidden="true" customHeight="true" outlineLevel="0" collapsed="false">
      <c r="A77" s="8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</row>
    <row r="78" customFormat="false" ht="13.5" hidden="true" customHeight="true" outlineLevel="0" collapsed="false">
      <c r="A78" s="8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</row>
    <row r="79" customFormat="false" ht="13.5" hidden="true" customHeight="true" outlineLevel="0" collapsed="false">
      <c r="A79" s="8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</row>
    <row r="80" customFormat="false" ht="13.5" hidden="true" customHeight="true" outlineLevel="0" collapsed="false">
      <c r="A80" s="8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</row>
    <row r="81" customFormat="false" ht="13.5" hidden="true" customHeight="true" outlineLevel="0" collapsed="false">
      <c r="A81" s="8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</row>
    <row r="82" customFormat="false" ht="13.5" hidden="true" customHeight="true" outlineLevel="0" collapsed="false">
      <c r="A82" s="8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</row>
    <row r="83" customFormat="false" ht="13.5" hidden="true" customHeight="true" outlineLevel="0" collapsed="false">
      <c r="A83" s="8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</row>
    <row r="84" customFormat="false" ht="13.5" hidden="true" customHeight="true" outlineLevel="0" collapsed="false">
      <c r="A84" s="8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</row>
    <row r="85" customFormat="false" ht="13.5" hidden="true" customHeight="true" outlineLevel="0" collapsed="false">
      <c r="A85" s="8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</row>
    <row r="86" customFormat="false" ht="13.5" hidden="true" customHeight="true" outlineLevel="0" collapsed="false">
      <c r="A86" s="8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</row>
    <row r="87" customFormat="false" ht="13.5" hidden="true" customHeight="true" outlineLevel="0" collapsed="false">
      <c r="A87" s="8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</row>
    <row r="88" customFormat="false" ht="13.5" hidden="true" customHeight="true" outlineLevel="0" collapsed="false">
      <c r="A88" s="8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</row>
    <row r="89" customFormat="false" ht="13.5" hidden="true" customHeight="true" outlineLevel="0" collapsed="false">
      <c r="A89" s="8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</row>
    <row r="90" customFormat="false" ht="13.5" hidden="true" customHeight="true" outlineLevel="0" collapsed="false">
      <c r="A90" s="8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</row>
    <row r="91" customFormat="false" ht="13.5" hidden="true" customHeight="true" outlineLevel="0" collapsed="false">
      <c r="A91" s="8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</row>
    <row r="92" customFormat="false" ht="13.5" hidden="true" customHeight="true" outlineLevel="0" collapsed="false">
      <c r="A92" s="8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</row>
    <row r="93" customFormat="false" ht="13.5" hidden="true" customHeight="true" outlineLevel="0" collapsed="false">
      <c r="A93" s="8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</row>
    <row r="94" customFormat="false" ht="13.5" hidden="true" customHeight="true" outlineLevel="0" collapsed="false">
      <c r="A94" s="8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</row>
    <row r="95" customFormat="false" ht="13.5" hidden="true" customHeight="true" outlineLevel="0" collapsed="false">
      <c r="A95" s="8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</row>
    <row r="96" customFormat="false" ht="13.5" hidden="true" customHeight="true" outlineLevel="0" collapsed="false">
      <c r="A96" s="8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</row>
    <row r="97" customFormat="false" ht="13.5" hidden="true" customHeight="true" outlineLevel="0" collapsed="false">
      <c r="A97" s="8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</row>
    <row r="98" customFormat="false" ht="13.5" hidden="true" customHeight="true" outlineLevel="0" collapsed="false">
      <c r="A98" s="8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</row>
    <row r="99" customFormat="false" ht="13.5" hidden="true" customHeight="true" outlineLevel="0" collapsed="false">
      <c r="A99" s="8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</row>
    <row r="100" customFormat="false" ht="13.5" hidden="true" customHeight="true" outlineLevel="0" collapsed="false">
      <c r="A100" s="8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</row>
    <row r="101" customFormat="false" ht="13.5" hidden="true" customHeight="true" outlineLevel="0" collapsed="false">
      <c r="A101" s="8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</row>
    <row r="102" customFormat="false" ht="13.5" hidden="true" customHeight="true" outlineLevel="0" collapsed="false">
      <c r="A102" s="8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</row>
    <row r="103" customFormat="false" ht="13.5" hidden="true" customHeight="true" outlineLevel="0" collapsed="false">
      <c r="A103" s="8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</row>
    <row r="104" customFormat="false" ht="13.5" hidden="true" customHeight="true" outlineLevel="0" collapsed="false">
      <c r="A104" s="8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</row>
    <row r="105" customFormat="false" ht="13.5" hidden="true" customHeight="true" outlineLevel="0" collapsed="false">
      <c r="A105" s="8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</row>
    <row r="106" customFormat="false" ht="13.5" hidden="true" customHeight="true" outlineLevel="0" collapsed="false">
      <c r="A106" s="8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</row>
    <row r="107" customFormat="false" ht="13.5" hidden="true" customHeight="true" outlineLevel="0" collapsed="false">
      <c r="A107" s="8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</row>
    <row r="108" customFormat="false" ht="13.5" hidden="true" customHeight="true" outlineLevel="0" collapsed="false">
      <c r="A108" s="8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</row>
    <row r="109" customFormat="false" ht="13.5" hidden="true" customHeight="true" outlineLevel="0" collapsed="false">
      <c r="A109" s="8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</row>
    <row r="110" customFormat="false" ht="13.5" hidden="true" customHeight="true" outlineLevel="0" collapsed="false">
      <c r="A110" s="8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</row>
    <row r="111" customFormat="false" ht="13.5" hidden="true" customHeight="true" outlineLevel="0" collapsed="false">
      <c r="A111" s="8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</row>
    <row r="112" customFormat="false" ht="13.5" hidden="true" customHeight="true" outlineLevel="0" collapsed="false">
      <c r="A112" s="8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</row>
    <row r="113" customFormat="false" ht="13.5" hidden="true" customHeight="true" outlineLevel="0" collapsed="false">
      <c r="A113" s="8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</row>
    <row r="114" customFormat="false" ht="13.5" hidden="true" customHeight="true" outlineLevel="0" collapsed="false">
      <c r="A114" s="8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</row>
    <row r="115" customFormat="false" ht="13.5" hidden="true" customHeight="true" outlineLevel="0" collapsed="false">
      <c r="A115" s="8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</row>
    <row r="116" customFormat="false" ht="13.5" hidden="true" customHeight="true" outlineLevel="0" collapsed="false">
      <c r="A116" s="8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</row>
    <row r="117" customFormat="false" ht="13.5" hidden="true" customHeight="true" outlineLevel="0" collapsed="false">
      <c r="A117" s="8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</row>
    <row r="118" customFormat="false" ht="13.5" hidden="true" customHeight="true" outlineLevel="0" collapsed="false">
      <c r="A118" s="8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</row>
    <row r="119" customFormat="false" ht="13.5" hidden="true" customHeight="true" outlineLevel="0" collapsed="false">
      <c r="A119" s="8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</row>
    <row r="120" customFormat="false" ht="13.5" hidden="true" customHeight="true" outlineLevel="0" collapsed="false">
      <c r="A120" s="8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</row>
    <row r="121" customFormat="false" ht="13.5" hidden="true" customHeight="true" outlineLevel="0" collapsed="false">
      <c r="A121" s="8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</row>
    <row r="122" customFormat="false" ht="13.5" hidden="true" customHeight="true" outlineLevel="0" collapsed="false">
      <c r="A122" s="8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</row>
    <row r="123" customFormat="false" ht="13.5" hidden="true" customHeight="true" outlineLevel="0" collapsed="false">
      <c r="A123" s="8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</row>
    <row r="124" customFormat="false" ht="13.5" hidden="true" customHeight="true" outlineLevel="0" collapsed="false">
      <c r="A124" s="8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</row>
    <row r="125" customFormat="false" ht="13.5" hidden="true" customHeight="true" outlineLevel="0" collapsed="false">
      <c r="A125" s="8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</row>
    <row r="126" customFormat="false" ht="13.5" hidden="true" customHeight="true" outlineLevel="0" collapsed="false">
      <c r="A126" s="8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</row>
    <row r="127" customFormat="false" ht="13.5" hidden="true" customHeight="true" outlineLevel="0" collapsed="false">
      <c r="A127" s="8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</row>
    <row r="128" customFormat="false" ht="13.5" hidden="true" customHeight="true" outlineLevel="0" collapsed="false">
      <c r="A128" s="8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</row>
    <row r="129" customFormat="false" ht="13.5" hidden="true" customHeight="true" outlineLevel="0" collapsed="false">
      <c r="A129" s="8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</row>
    <row r="130" customFormat="false" ht="13.5" hidden="true" customHeight="true" outlineLevel="0" collapsed="false">
      <c r="A130" s="8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</row>
    <row r="131" customFormat="false" ht="13.5" hidden="true" customHeight="true" outlineLevel="0" collapsed="false">
      <c r="A131" s="8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</row>
    <row r="132" customFormat="false" ht="13.5" hidden="true" customHeight="true" outlineLevel="0" collapsed="false">
      <c r="A132" s="8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</row>
    <row r="133" customFormat="false" ht="13.5" hidden="true" customHeight="true" outlineLevel="0" collapsed="false">
      <c r="A133" s="8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</row>
    <row r="134" customFormat="false" ht="13.5" hidden="true" customHeight="true" outlineLevel="0" collapsed="false">
      <c r="A134" s="8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</row>
    <row r="135" customFormat="false" ht="13.5" hidden="true" customHeight="true" outlineLevel="0" collapsed="false">
      <c r="A135" s="8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</row>
    <row r="136" customFormat="false" ht="13.5" hidden="true" customHeight="true" outlineLevel="0" collapsed="false">
      <c r="A136" s="8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</row>
    <row r="137" customFormat="false" ht="13.5" hidden="true" customHeight="true" outlineLevel="0" collapsed="false">
      <c r="A137" s="8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</row>
    <row r="138" customFormat="false" ht="13.5" hidden="true" customHeight="true" outlineLevel="0" collapsed="false">
      <c r="A138" s="8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</row>
    <row r="139" customFormat="false" ht="13.5" hidden="true" customHeight="true" outlineLevel="0" collapsed="false">
      <c r="A139" s="8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</row>
    <row r="140" customFormat="false" ht="13.5" hidden="true" customHeight="true" outlineLevel="0" collapsed="false">
      <c r="A140" s="8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</row>
    <row r="141" customFormat="false" ht="13.5" hidden="true" customHeight="true" outlineLevel="0" collapsed="false">
      <c r="A141" s="8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</row>
    <row r="142" customFormat="false" ht="13.5" hidden="true" customHeight="true" outlineLevel="0" collapsed="false">
      <c r="A142" s="8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</row>
    <row r="143" customFormat="false" ht="13.5" hidden="true" customHeight="true" outlineLevel="0" collapsed="false">
      <c r="A143" s="8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</row>
    <row r="144" customFormat="false" ht="13.5" hidden="true" customHeight="true" outlineLevel="0" collapsed="false">
      <c r="A144" s="8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</row>
    <row r="145" customFormat="false" ht="13.5" hidden="true" customHeight="true" outlineLevel="0" collapsed="false">
      <c r="A145" s="8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</row>
    <row r="146" customFormat="false" ht="13.5" hidden="true" customHeight="true" outlineLevel="0" collapsed="false">
      <c r="A146" s="8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</row>
    <row r="147" customFormat="false" ht="13.5" hidden="true" customHeight="true" outlineLevel="0" collapsed="false">
      <c r="A147" s="8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</row>
    <row r="148" customFormat="false" ht="13.5" hidden="true" customHeight="true" outlineLevel="0" collapsed="false">
      <c r="A148" s="8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</row>
    <row r="149" customFormat="false" ht="13.5" hidden="true" customHeight="true" outlineLevel="0" collapsed="false">
      <c r="A149" s="8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</row>
    <row r="150" customFormat="false" ht="13.5" hidden="true" customHeight="true" outlineLevel="0" collapsed="false">
      <c r="A150" s="8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</row>
    <row r="151" customFormat="false" ht="13.5" hidden="true" customHeight="true" outlineLevel="0" collapsed="false">
      <c r="A151" s="8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</row>
    <row r="152" customFormat="false" ht="13.5" hidden="true" customHeight="true" outlineLevel="0" collapsed="false">
      <c r="A152" s="8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</row>
    <row r="153" customFormat="false" ht="13.5" hidden="true" customHeight="true" outlineLevel="0" collapsed="false">
      <c r="A153" s="8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</row>
    <row r="154" customFormat="false" ht="13.5" hidden="true" customHeight="true" outlineLevel="0" collapsed="false">
      <c r="A154" s="8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</row>
    <row r="155" customFormat="false" ht="13.5" hidden="true" customHeight="true" outlineLevel="0" collapsed="false">
      <c r="A155" s="8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</row>
    <row r="156" customFormat="false" ht="13.5" hidden="true" customHeight="true" outlineLevel="0" collapsed="false">
      <c r="A156" s="8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</row>
    <row r="157" customFormat="false" ht="13.5" hidden="true" customHeight="true" outlineLevel="0" collapsed="false">
      <c r="A157" s="8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</row>
    <row r="158" customFormat="false" ht="13.5" hidden="true" customHeight="true" outlineLevel="0" collapsed="false">
      <c r="A158" s="8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</row>
    <row r="159" customFormat="false" ht="13.5" hidden="true" customHeight="true" outlineLevel="0" collapsed="false">
      <c r="A159" s="8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</row>
    <row r="160" customFormat="false" ht="13.5" hidden="true" customHeight="true" outlineLevel="0" collapsed="false">
      <c r="A160" s="8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</row>
    <row r="161" customFormat="false" ht="13.5" hidden="true" customHeight="true" outlineLevel="0" collapsed="false">
      <c r="A161" s="8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</row>
    <row r="162" customFormat="false" ht="13.5" hidden="true" customHeight="true" outlineLevel="0" collapsed="false">
      <c r="A162" s="8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</row>
    <row r="163" customFormat="false" ht="13.5" hidden="true" customHeight="true" outlineLevel="0" collapsed="false">
      <c r="A163" s="8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</row>
    <row r="164" customFormat="false" ht="13.5" hidden="true" customHeight="true" outlineLevel="0" collapsed="false">
      <c r="A164" s="8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</row>
    <row r="165" customFormat="false" ht="13.5" hidden="true" customHeight="true" outlineLevel="0" collapsed="false">
      <c r="A165" s="8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</row>
    <row r="166" customFormat="false" ht="13.5" hidden="true" customHeight="true" outlineLevel="0" collapsed="false">
      <c r="A166" s="8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</row>
    <row r="167" customFormat="false" ht="13.5" hidden="true" customHeight="true" outlineLevel="0" collapsed="false">
      <c r="A167" s="8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</row>
    <row r="168" customFormat="false" ht="13.5" hidden="true" customHeight="true" outlineLevel="0" collapsed="false">
      <c r="A168" s="8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</row>
    <row r="169" customFormat="false" ht="13.5" hidden="true" customHeight="true" outlineLevel="0" collapsed="false">
      <c r="A169" s="8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</row>
    <row r="170" customFormat="false" ht="13.5" hidden="true" customHeight="true" outlineLevel="0" collapsed="false">
      <c r="A170" s="8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</row>
    <row r="171" customFormat="false" ht="13.5" hidden="true" customHeight="true" outlineLevel="0" collapsed="false">
      <c r="A171" s="8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</row>
    <row r="172" customFormat="false" ht="13.5" hidden="true" customHeight="true" outlineLevel="0" collapsed="false">
      <c r="A172" s="8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</row>
    <row r="173" customFormat="false" ht="13.5" hidden="true" customHeight="true" outlineLevel="0" collapsed="false">
      <c r="A173" s="8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</row>
    <row r="174" customFormat="false" ht="13.5" hidden="true" customHeight="true" outlineLevel="0" collapsed="false">
      <c r="A174" s="8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</row>
    <row r="175" customFormat="false" ht="13.5" hidden="true" customHeight="true" outlineLevel="0" collapsed="false">
      <c r="A175" s="8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</row>
    <row r="176" customFormat="false" ht="13.5" hidden="true" customHeight="true" outlineLevel="0" collapsed="false">
      <c r="A176" s="8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</row>
    <row r="177" customFormat="false" ht="13.5" hidden="true" customHeight="true" outlineLevel="0" collapsed="false">
      <c r="A177" s="8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</row>
    <row r="178" customFormat="false" ht="13.5" hidden="true" customHeight="true" outlineLevel="0" collapsed="false">
      <c r="A178" s="8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</row>
    <row r="179" customFormat="false" ht="13.5" hidden="true" customHeight="true" outlineLevel="0" collapsed="false">
      <c r="A179" s="8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</row>
    <row r="180" customFormat="false" ht="13.5" hidden="true" customHeight="true" outlineLevel="0" collapsed="false">
      <c r="A180" s="8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</row>
    <row r="181" customFormat="false" ht="13.5" hidden="true" customHeight="true" outlineLevel="0" collapsed="false">
      <c r="A181" s="8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</row>
    <row r="182" customFormat="false" ht="13.5" hidden="true" customHeight="true" outlineLevel="0" collapsed="false">
      <c r="A182" s="8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</row>
    <row r="183" customFormat="false" ht="13.5" hidden="true" customHeight="true" outlineLevel="0" collapsed="false">
      <c r="A183" s="8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</row>
    <row r="184" customFormat="false" ht="13.5" hidden="true" customHeight="true" outlineLevel="0" collapsed="false">
      <c r="A184" s="8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</row>
    <row r="185" customFormat="false" ht="13.5" hidden="true" customHeight="true" outlineLevel="0" collapsed="false">
      <c r="A185" s="8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</row>
    <row r="186" customFormat="false" ht="13.5" hidden="true" customHeight="true" outlineLevel="0" collapsed="false">
      <c r="A186" s="8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</row>
    <row r="187" customFormat="false" ht="13.5" hidden="true" customHeight="true" outlineLevel="0" collapsed="false">
      <c r="A187" s="8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</row>
    <row r="188" customFormat="false" ht="13.5" hidden="true" customHeight="true" outlineLevel="0" collapsed="false">
      <c r="A188" s="8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</row>
    <row r="189" customFormat="false" ht="13.5" hidden="true" customHeight="true" outlineLevel="0" collapsed="false">
      <c r="A189" s="8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</row>
    <row r="190" customFormat="false" ht="13.5" hidden="true" customHeight="true" outlineLevel="0" collapsed="false">
      <c r="A190" s="8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</row>
    <row r="191" customFormat="false" ht="13.5" hidden="true" customHeight="true" outlineLevel="0" collapsed="false">
      <c r="A191" s="8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</row>
    <row r="192" customFormat="false" ht="13.5" hidden="true" customHeight="true" outlineLevel="0" collapsed="false">
      <c r="A192" s="8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</row>
    <row r="193" customFormat="false" ht="13.5" hidden="true" customHeight="true" outlineLevel="0" collapsed="false">
      <c r="A193" s="8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</row>
    <row r="194" customFormat="false" ht="13.5" hidden="true" customHeight="true" outlineLevel="0" collapsed="false">
      <c r="A194" s="8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</row>
    <row r="195" customFormat="false" ht="13.5" hidden="true" customHeight="true" outlineLevel="0" collapsed="false">
      <c r="A195" s="8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</row>
    <row r="196" customFormat="false" ht="13.5" hidden="true" customHeight="true" outlineLevel="0" collapsed="false">
      <c r="A196" s="8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</row>
    <row r="197" customFormat="false" ht="13.5" hidden="true" customHeight="true" outlineLevel="0" collapsed="false">
      <c r="A197" s="8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</row>
    <row r="198" customFormat="false" ht="13.5" hidden="true" customHeight="true" outlineLevel="0" collapsed="false">
      <c r="A198" s="8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</row>
    <row r="199" customFormat="false" ht="13.5" hidden="true" customHeight="true" outlineLevel="0" collapsed="false">
      <c r="A199" s="8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</row>
    <row r="200" customFormat="false" ht="13.5" hidden="true" customHeight="true" outlineLevel="0" collapsed="false">
      <c r="A200" s="8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</row>
    <row r="201" customFormat="false" ht="13.5" hidden="true" customHeight="true" outlineLevel="0" collapsed="false">
      <c r="A201" s="8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</row>
    <row r="202" customFormat="false" ht="13.5" hidden="true" customHeight="true" outlineLevel="0" collapsed="false">
      <c r="A202" s="8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</row>
    <row r="203" customFormat="false" ht="13.5" hidden="true" customHeight="true" outlineLevel="0" collapsed="false">
      <c r="A203" s="8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</row>
    <row r="204" customFormat="false" ht="13.5" hidden="true" customHeight="true" outlineLevel="0" collapsed="false">
      <c r="A204" s="8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</row>
    <row r="205" customFormat="false" ht="13.5" hidden="true" customHeight="true" outlineLevel="0" collapsed="false">
      <c r="A205" s="8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</row>
    <row r="206" customFormat="false" ht="13.5" hidden="true" customHeight="true" outlineLevel="0" collapsed="false">
      <c r="A206" s="8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</row>
    <row r="207" customFormat="false" ht="13.5" hidden="true" customHeight="true" outlineLevel="0" collapsed="false">
      <c r="A207" s="8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</row>
    <row r="208" customFormat="false" ht="13.5" hidden="true" customHeight="true" outlineLevel="0" collapsed="false">
      <c r="A208" s="8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</row>
    <row r="209" customFormat="false" ht="13.5" hidden="true" customHeight="true" outlineLevel="0" collapsed="false">
      <c r="A209" s="8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</row>
    <row r="210" customFormat="false" ht="13.5" hidden="true" customHeight="true" outlineLevel="0" collapsed="false">
      <c r="A210" s="8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</row>
    <row r="211" customFormat="false" ht="13.5" hidden="true" customHeight="true" outlineLevel="0" collapsed="false">
      <c r="A211" s="8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</row>
    <row r="212" customFormat="false" ht="13.5" hidden="true" customHeight="true" outlineLevel="0" collapsed="false">
      <c r="A212" s="8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</row>
    <row r="213" customFormat="false" ht="13.5" hidden="true" customHeight="true" outlineLevel="0" collapsed="false">
      <c r="A213" s="8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</row>
    <row r="214" customFormat="false" ht="13.5" hidden="true" customHeight="true" outlineLevel="0" collapsed="false">
      <c r="A214" s="8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</row>
    <row r="215" customFormat="false" ht="13.5" hidden="true" customHeight="true" outlineLevel="0" collapsed="false">
      <c r="A215" s="8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</row>
    <row r="216" customFormat="false" ht="13.5" hidden="true" customHeight="true" outlineLevel="0" collapsed="false">
      <c r="A216" s="8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</row>
    <row r="217" customFormat="false" ht="13.5" hidden="true" customHeight="true" outlineLevel="0" collapsed="false">
      <c r="A217" s="8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</row>
    <row r="218" customFormat="false" ht="13.5" hidden="true" customHeight="true" outlineLevel="0" collapsed="false">
      <c r="A218" s="8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</row>
    <row r="219" customFormat="false" ht="13.5" hidden="true" customHeight="true" outlineLevel="0" collapsed="false">
      <c r="A219" s="8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</row>
    <row r="220" customFormat="false" ht="13.5" hidden="true" customHeight="true" outlineLevel="0" collapsed="false">
      <c r="A220" s="8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</row>
    <row r="221" customFormat="false" ht="13.5" hidden="true" customHeight="true" outlineLevel="0" collapsed="false">
      <c r="A221" s="8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</row>
    <row r="222" customFormat="false" ht="13.5" hidden="true" customHeight="true" outlineLevel="0" collapsed="false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</row>
    <row r="223" customFormat="false" ht="13.5" hidden="true" customHeight="true" outlineLevel="0" collapsed="false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</row>
    <row r="224" customFormat="false" ht="13.5" hidden="true" customHeight="true" outlineLevel="0" collapsed="false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</row>
    <row r="225" customFormat="false" ht="13.5" hidden="true" customHeight="tru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</row>
    <row r="226" customFormat="false" ht="13.5" hidden="true" customHeight="tru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</row>
    <row r="227" customFormat="false" ht="13.5" hidden="true" customHeight="tru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</row>
    <row r="228" customFormat="false" ht="13.5" hidden="true" customHeight="tru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</row>
    <row r="229" customFormat="false" ht="13.5" hidden="true" customHeight="tru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</row>
    <row r="230" customFormat="false" ht="13.5" hidden="true" customHeight="tru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</row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2">
    <mergeCell ref="B3:C3"/>
    <mergeCell ref="G6:H6"/>
    <mergeCell ref="C9:D10"/>
    <mergeCell ref="I9:I15"/>
    <mergeCell ref="C12:C18"/>
    <mergeCell ref="I16:I17"/>
    <mergeCell ref="I18:I21"/>
    <mergeCell ref="C20:D21"/>
    <mergeCell ref="C23:C26"/>
    <mergeCell ref="E23:G23"/>
    <mergeCell ref="I24:I25"/>
    <mergeCell ref="C27:C30"/>
  </mergeCells>
  <conditionalFormatting sqref="I2">
    <cfRule type="containsText" priority="2" operator="containsText" aboveAverage="0" equalAverage="0" bottom="0" percent="0" rank="0" text="No" dxfId="2">
      <formula>NOT(ISERROR(SEARCH("No",I2)))</formula>
    </cfRule>
  </conditionalFormatting>
  <dataValidations count="2">
    <dataValidation allowBlank="true" errorStyle="stop" operator="between" showDropDown="false" showErrorMessage="true" showInputMessage="false" sqref="I2" type="list">
      <formula1>"Actualizado,No actualizado"</formula1>
      <formula2>0</formula2>
    </dataValidation>
    <dataValidation allowBlank="true" errorStyle="stop" operator="between" showDropDown="false" showErrorMessage="true" showInputMessage="false" sqref="E23" type="list">
      <formula1>'Inversión compra'!$A$46:$A$48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472C4"/>
    <pageSetUpPr fitToPage="false"/>
  </sheetPr>
  <dimension ref="A1:M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3" activeCellId="0" sqref="B3"/>
    </sheetView>
  </sheetViews>
  <sheetFormatPr defaultColWidth="14.640625" defaultRowHeight="14.4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.99"/>
    <col collapsed="false" customWidth="true" hidden="false" outlineLevel="0" max="3" min="3" style="0" width="17.89"/>
    <col collapsed="false" customWidth="true" hidden="false" outlineLevel="0" max="4" min="4" style="0" width="23.88"/>
    <col collapsed="false" customWidth="true" hidden="false" outlineLevel="0" max="5" min="5" style="0" width="14.11"/>
    <col collapsed="false" customWidth="true" hidden="false" outlineLevel="0" max="6" min="6" style="0" width="11.64"/>
    <col collapsed="false" customWidth="true" hidden="false" outlineLevel="0" max="7" min="7" style="0" width="10.45"/>
    <col collapsed="false" customWidth="true" hidden="false" outlineLevel="0" max="8" min="8" style="0" width="10.65"/>
    <col collapsed="false" customWidth="true" hidden="false" outlineLevel="0" max="9" min="9" style="0" width="29.56"/>
    <col collapsed="false" customWidth="true" hidden="false" outlineLevel="0" max="12" min="10" style="0" width="13.66"/>
    <col collapsed="false" customWidth="true" hidden="false" outlineLevel="0" max="13" min="13" style="0" width="17.33"/>
  </cols>
  <sheetData>
    <row r="1" customFormat="false" ht="22.5" hidden="false" customHeight="true" outlineLevel="0" collapsed="false">
      <c r="A1" s="97"/>
      <c r="B1" s="98"/>
      <c r="C1" s="98"/>
      <c r="D1" s="99"/>
      <c r="E1" s="99"/>
      <c r="F1" s="99"/>
      <c r="G1" s="99"/>
      <c r="H1" s="99"/>
      <c r="I1" s="99"/>
      <c r="J1" s="99"/>
      <c r="K1" s="99"/>
      <c r="L1" s="99"/>
      <c r="M1" s="99"/>
    </row>
    <row r="2" customFormat="false" ht="33.6" hidden="false" customHeight="false" outlineLevel="0" collapsed="false">
      <c r="A2" s="97"/>
      <c r="B2" s="98"/>
      <c r="C2" s="98"/>
      <c r="D2" s="101" t="s">
        <v>273</v>
      </c>
      <c r="E2" s="99"/>
      <c r="F2" s="99"/>
      <c r="G2" s="99"/>
      <c r="H2" s="99"/>
      <c r="I2" s="154"/>
      <c r="J2" s="99"/>
      <c r="K2" s="99"/>
      <c r="L2" s="99"/>
      <c r="M2" s="99"/>
    </row>
    <row r="3" customFormat="false" ht="18.75" hidden="false" customHeight="true" outlineLevel="0" collapsed="false">
      <c r="A3" s="104"/>
      <c r="B3" s="105"/>
      <c r="C3" s="105"/>
      <c r="D3" s="99"/>
      <c r="E3" s="99"/>
      <c r="F3" s="99"/>
      <c r="G3" s="99"/>
      <c r="H3" s="99"/>
      <c r="I3" s="99"/>
      <c r="J3" s="155"/>
      <c r="K3" s="155"/>
      <c r="L3" s="155"/>
      <c r="M3" s="99"/>
    </row>
    <row r="4" customFormat="false" ht="4.5" hidden="false" customHeight="true" outlineLevel="0" collapsed="false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</row>
    <row r="5" customFormat="false" ht="13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customFormat="false" ht="21" hidden="false" customHeight="false" outlineLevel="0" collapsed="false">
      <c r="A6" s="232"/>
      <c r="B6" s="232"/>
      <c r="C6" s="233" t="s">
        <v>144</v>
      </c>
      <c r="D6" s="234"/>
      <c r="E6" s="235" t="s">
        <v>61</v>
      </c>
      <c r="F6" s="235"/>
      <c r="G6" s="235"/>
      <c r="H6" s="236"/>
      <c r="I6" s="236"/>
      <c r="J6" s="236"/>
      <c r="K6" s="236"/>
      <c r="L6" s="236"/>
      <c r="M6" s="236"/>
    </row>
    <row r="7" customFormat="false" ht="5.25" hidden="false" customHeight="true" outlineLevel="0" collapsed="false">
      <c r="A7" s="232"/>
      <c r="B7" s="232"/>
      <c r="C7" s="232"/>
      <c r="D7" s="232"/>
      <c r="E7" s="232"/>
      <c r="F7" s="232"/>
      <c r="G7" s="232"/>
      <c r="H7" s="236"/>
      <c r="I7" s="236"/>
      <c r="J7" s="236"/>
      <c r="K7" s="236"/>
      <c r="L7" s="236"/>
      <c r="M7" s="236"/>
    </row>
    <row r="8" customFormat="false" ht="24" hidden="false" customHeight="false" outlineLevel="0" collapsed="false">
      <c r="A8" s="232"/>
      <c r="B8" s="232"/>
      <c r="C8" s="237" t="s">
        <v>145</v>
      </c>
      <c r="D8" s="237" t="s">
        <v>146</v>
      </c>
      <c r="E8" s="237" t="s">
        <v>147</v>
      </c>
      <c r="F8" s="237" t="s">
        <v>148</v>
      </c>
      <c r="G8" s="237" t="s">
        <v>149</v>
      </c>
      <c r="H8" s="237" t="s">
        <v>150</v>
      </c>
      <c r="I8" s="236"/>
      <c r="J8" s="236"/>
      <c r="K8" s="238" t="s">
        <v>151</v>
      </c>
      <c r="L8" s="239" t="n">
        <v>0.1</v>
      </c>
      <c r="M8" s="236"/>
    </row>
    <row r="9" customFormat="false" ht="18" hidden="false" customHeight="true" outlineLevel="0" collapsed="false">
      <c r="A9" s="232"/>
      <c r="B9" s="232"/>
      <c r="C9" s="240"/>
      <c r="D9" s="241"/>
      <c r="E9" s="241"/>
      <c r="F9" s="241"/>
      <c r="G9" s="242"/>
      <c r="H9" s="243" t="str">
        <f aca="false">+IFERROR(F9/G9,"")</f>
        <v/>
      </c>
      <c r="I9" s="236"/>
      <c r="J9" s="236"/>
      <c r="K9" s="236"/>
      <c r="L9" s="236"/>
      <c r="M9" s="236"/>
    </row>
    <row r="10" customFormat="false" ht="18" hidden="false" customHeight="true" outlineLevel="0" collapsed="false">
      <c r="A10" s="232"/>
      <c r="B10" s="232"/>
      <c r="C10" s="244"/>
      <c r="D10" s="245"/>
      <c r="E10" s="245"/>
      <c r="F10" s="245"/>
      <c r="G10" s="246"/>
      <c r="H10" s="247" t="str">
        <f aca="false">+IFERROR(F10/G10,"")</f>
        <v/>
      </c>
      <c r="I10" s="236"/>
      <c r="J10" s="236"/>
      <c r="K10" s="248" t="s">
        <v>152</v>
      </c>
      <c r="L10" s="249" t="s">
        <v>153</v>
      </c>
      <c r="M10" s="236"/>
    </row>
    <row r="11" customFormat="false" ht="18" hidden="false" customHeight="true" outlineLevel="0" collapsed="false">
      <c r="A11" s="232"/>
      <c r="B11" s="232"/>
      <c r="C11" s="244"/>
      <c r="D11" s="245"/>
      <c r="E11" s="245"/>
      <c r="F11" s="245"/>
      <c r="G11" s="246"/>
      <c r="H11" s="247" t="str">
        <f aca="false">+IFERROR(F11/G11,"")</f>
        <v/>
      </c>
      <c r="I11" s="236"/>
      <c r="J11" s="237" t="s">
        <v>154</v>
      </c>
      <c r="K11" s="250" t="e">
        <f aca="false">+AVERAGE(F9:F13)</f>
        <v>#DIV/0!</v>
      </c>
      <c r="L11" s="251" t="e">
        <f aca="false">+K11*(1-L8)</f>
        <v>#DIV/0!</v>
      </c>
      <c r="M11" s="236"/>
    </row>
    <row r="12" customFormat="false" ht="18" hidden="false" customHeight="true" outlineLevel="0" collapsed="false">
      <c r="A12" s="232"/>
      <c r="B12" s="232"/>
      <c r="C12" s="244"/>
      <c r="D12" s="245"/>
      <c r="E12" s="245"/>
      <c r="F12" s="245"/>
      <c r="G12" s="246"/>
      <c r="H12" s="247" t="str">
        <f aca="false">+IFERROR(F12/G12,"")</f>
        <v/>
      </c>
      <c r="I12" s="236"/>
      <c r="J12" s="237" t="s">
        <v>155</v>
      </c>
      <c r="K12" s="252" t="e">
        <f aca="false">+AVERAGE(H9:H13)</f>
        <v>#DIV/0!</v>
      </c>
      <c r="L12" s="253" t="e">
        <f aca="false">+K12*(1-L8)</f>
        <v>#DIV/0!</v>
      </c>
      <c r="M12" s="236"/>
    </row>
    <row r="13" customFormat="false" ht="18" hidden="false" customHeight="true" outlineLevel="0" collapsed="false">
      <c r="A13" s="232"/>
      <c r="B13" s="232"/>
      <c r="C13" s="254"/>
      <c r="D13" s="255"/>
      <c r="E13" s="255"/>
      <c r="F13" s="255"/>
      <c r="G13" s="256"/>
      <c r="H13" s="257" t="str">
        <f aca="false">+IFERROR(F13/G13,"")</f>
        <v/>
      </c>
      <c r="I13" s="236"/>
      <c r="J13" s="236"/>
      <c r="K13" s="236"/>
      <c r="L13" s="236"/>
      <c r="M13" s="236"/>
    </row>
    <row r="14" customFormat="false" ht="18" hidden="false" customHeight="true" outlineLevel="0" collapsed="false">
      <c r="A14" s="232"/>
      <c r="B14" s="232"/>
      <c r="C14" s="232"/>
      <c r="D14" s="232"/>
      <c r="E14" s="232"/>
      <c r="F14" s="232"/>
      <c r="G14" s="232"/>
      <c r="H14" s="236"/>
      <c r="I14" s="236"/>
      <c r="J14" s="236"/>
      <c r="K14" s="236"/>
      <c r="L14" s="236"/>
      <c r="M14" s="236"/>
    </row>
    <row r="15" customFormat="false" ht="18" hidden="false" customHeight="true" outlineLevel="0" collapsed="false">
      <c r="A15" s="232"/>
      <c r="B15" s="232"/>
      <c r="C15" s="233" t="s">
        <v>156</v>
      </c>
      <c r="D15" s="234"/>
      <c r="E15" s="236"/>
      <c r="F15" s="236"/>
      <c r="G15" s="236"/>
      <c r="H15" s="236"/>
      <c r="I15" s="236"/>
      <c r="J15" s="236"/>
      <c r="K15" s="236"/>
      <c r="L15" s="236"/>
      <c r="M15" s="236"/>
    </row>
    <row r="16" customFormat="false" ht="18" hidden="false" customHeight="true" outlineLevel="0" collapsed="false">
      <c r="A16" s="232"/>
      <c r="B16" s="232"/>
      <c r="C16" s="232"/>
      <c r="D16" s="232"/>
      <c r="E16" s="232"/>
      <c r="F16" s="232"/>
      <c r="G16" s="232"/>
      <c r="H16" s="236"/>
      <c r="I16" s="236"/>
      <c r="J16" s="236"/>
      <c r="K16" s="236"/>
      <c r="L16" s="236"/>
      <c r="M16" s="236"/>
    </row>
    <row r="17" customFormat="false" ht="20.25" hidden="false" customHeight="true" outlineLevel="0" collapsed="false">
      <c r="A17" s="232"/>
      <c r="B17" s="232"/>
      <c r="C17" s="237" t="s">
        <v>145</v>
      </c>
      <c r="D17" s="237" t="s">
        <v>146</v>
      </c>
      <c r="E17" s="237" t="s">
        <v>147</v>
      </c>
      <c r="F17" s="237" t="s">
        <v>148</v>
      </c>
      <c r="G17" s="237" t="s">
        <v>149</v>
      </c>
      <c r="H17" s="237" t="s">
        <v>150</v>
      </c>
      <c r="I17" s="236"/>
      <c r="J17" s="236"/>
      <c r="K17" s="238" t="s">
        <v>151</v>
      </c>
      <c r="L17" s="239" t="n">
        <v>0.1</v>
      </c>
      <c r="M17" s="236"/>
    </row>
    <row r="18" customFormat="false" ht="24.05" hidden="false" customHeight="true" outlineLevel="0" collapsed="false">
      <c r="A18" s="232"/>
      <c r="B18" s="232"/>
      <c r="C18" s="258" t="s">
        <v>274</v>
      </c>
      <c r="D18" s="241" t="s">
        <v>275</v>
      </c>
      <c r="E18" s="259" t="s">
        <v>276</v>
      </c>
      <c r="F18" s="241" t="n">
        <v>255000</v>
      </c>
      <c r="G18" s="242" t="n">
        <v>39</v>
      </c>
      <c r="H18" s="260" t="n">
        <f aca="false">+IFERROR(F18/G18,"")</f>
        <v>6538.46153846154</v>
      </c>
      <c r="I18" s="236"/>
      <c r="J18" s="236"/>
      <c r="K18" s="236"/>
      <c r="L18" s="236"/>
      <c r="M18" s="236"/>
    </row>
    <row r="19" customFormat="false" ht="18" hidden="false" customHeight="true" outlineLevel="0" collapsed="false">
      <c r="A19" s="232"/>
      <c r="B19" s="236"/>
      <c r="C19" s="258" t="s">
        <v>277</v>
      </c>
      <c r="D19" s="245" t="s">
        <v>275</v>
      </c>
      <c r="E19" s="259" t="s">
        <v>278</v>
      </c>
      <c r="F19" s="245" t="n">
        <v>255000</v>
      </c>
      <c r="G19" s="246" t="n">
        <v>45</v>
      </c>
      <c r="H19" s="261" t="n">
        <f aca="false">+IFERROR(F19/G19,"")</f>
        <v>5666.66666666667</v>
      </c>
      <c r="I19" s="236"/>
      <c r="J19" s="236"/>
      <c r="K19" s="248" t="s">
        <v>152</v>
      </c>
      <c r="L19" s="249" t="s">
        <v>153</v>
      </c>
      <c r="M19" s="236"/>
    </row>
    <row r="20" customFormat="false" ht="31.35" hidden="false" customHeight="true" outlineLevel="0" collapsed="false">
      <c r="A20" s="232"/>
      <c r="B20" s="236"/>
      <c r="C20" s="258" t="s">
        <v>279</v>
      </c>
      <c r="D20" s="245" t="s">
        <v>280</v>
      </c>
      <c r="E20" s="259" t="s">
        <v>281</v>
      </c>
      <c r="F20" s="245" t="n">
        <v>199000</v>
      </c>
      <c r="G20" s="246" t="n">
        <v>39</v>
      </c>
      <c r="H20" s="261" t="n">
        <f aca="false">+IFERROR(F20/G20,"")</f>
        <v>5102.5641025641</v>
      </c>
      <c r="I20" s="236"/>
      <c r="J20" s="237" t="s">
        <v>154</v>
      </c>
      <c r="K20" s="250" t="n">
        <f aca="false">+AVERAGE(F18:F22)</f>
        <v>239500</v>
      </c>
      <c r="L20" s="251" t="n">
        <f aca="false">+K20*(1-L17)</f>
        <v>215550</v>
      </c>
      <c r="M20" s="236"/>
    </row>
    <row r="21" customFormat="false" ht="22.8" hidden="false" customHeight="true" outlineLevel="0" collapsed="false">
      <c r="A21" s="232"/>
      <c r="B21" s="236"/>
      <c r="C21" s="258" t="s">
        <v>282</v>
      </c>
      <c r="D21" s="245" t="s">
        <v>280</v>
      </c>
      <c r="E21" s="259" t="s">
        <v>283</v>
      </c>
      <c r="F21" s="245" t="n">
        <v>249000</v>
      </c>
      <c r="G21" s="246" t="n">
        <v>45</v>
      </c>
      <c r="H21" s="261" t="n">
        <f aca="false">+IFERROR(F21/G21,"")</f>
        <v>5533.33333333333</v>
      </c>
      <c r="I21" s="236"/>
      <c r="J21" s="237" t="s">
        <v>155</v>
      </c>
      <c r="K21" s="252" t="n">
        <f aca="false">+AVERAGE(H18:H22)</f>
        <v>5710.25641025641</v>
      </c>
      <c r="L21" s="253" t="n">
        <f aca="false">+K21*(1-L17)</f>
        <v>5139.23076923077</v>
      </c>
      <c r="M21" s="236"/>
    </row>
    <row r="22" customFormat="false" ht="24" hidden="false" customHeight="true" outlineLevel="0" collapsed="false">
      <c r="A22" s="232"/>
      <c r="B22" s="236"/>
      <c r="C22" s="254"/>
      <c r="D22" s="255"/>
      <c r="E22" s="255"/>
      <c r="F22" s="255"/>
      <c r="G22" s="256"/>
      <c r="H22" s="257" t="str">
        <f aca="false">+IFERROR(F22/G22,"")</f>
        <v/>
      </c>
      <c r="I22" s="236"/>
      <c r="J22" s="236"/>
      <c r="K22" s="236"/>
      <c r="L22" s="236"/>
      <c r="M22" s="236"/>
    </row>
    <row r="23" customFormat="false" ht="18" hidden="false" customHeight="true" outlineLevel="0" collapsed="false">
      <c r="A23" s="232"/>
      <c r="B23" s="236"/>
      <c r="C23" s="232"/>
      <c r="D23" s="232"/>
      <c r="E23" s="232"/>
      <c r="F23" s="232"/>
      <c r="G23" s="232"/>
      <c r="H23" s="236"/>
      <c r="I23" s="236"/>
      <c r="J23" s="236"/>
      <c r="K23" s="236"/>
      <c r="L23" s="236"/>
      <c r="M23" s="236"/>
    </row>
    <row r="24" customFormat="false" ht="18" hidden="false" customHeight="true" outlineLevel="0" collapsed="false">
      <c r="A24" s="232"/>
      <c r="B24" s="236"/>
      <c r="C24" s="233" t="s">
        <v>158</v>
      </c>
      <c r="D24" s="234"/>
      <c r="E24" s="234"/>
      <c r="F24" s="234"/>
      <c r="G24" s="236"/>
      <c r="H24" s="236"/>
      <c r="I24" s="236"/>
      <c r="J24" s="236"/>
      <c r="K24" s="236"/>
      <c r="L24" s="236"/>
      <c r="M24" s="236"/>
    </row>
    <row r="25" customFormat="false" ht="18" hidden="false" customHeight="true" outlineLevel="0" collapsed="false">
      <c r="A25" s="232"/>
      <c r="B25" s="236"/>
      <c r="C25" s="234"/>
      <c r="D25" s="234"/>
      <c r="E25" s="234"/>
      <c r="F25" s="234"/>
      <c r="G25" s="236"/>
      <c r="H25" s="236"/>
      <c r="I25" s="236"/>
      <c r="J25" s="236"/>
      <c r="K25" s="236"/>
      <c r="L25" s="236"/>
      <c r="M25" s="236"/>
    </row>
    <row r="26" customFormat="false" ht="18" hidden="false" customHeight="true" outlineLevel="0" collapsed="false">
      <c r="A26" s="232"/>
      <c r="B26" s="236"/>
      <c r="C26" s="237" t="s">
        <v>159</v>
      </c>
      <c r="D26" s="237" t="s">
        <v>160</v>
      </c>
      <c r="E26" s="237" t="s">
        <v>161</v>
      </c>
      <c r="F26" s="237" t="s">
        <v>148</v>
      </c>
      <c r="G26" s="262" t="s">
        <v>162</v>
      </c>
      <c r="H26" s="262"/>
      <c r="I26" s="262"/>
      <c r="J26" s="236"/>
      <c r="K26" s="236"/>
      <c r="L26" s="236"/>
      <c r="M26" s="236"/>
    </row>
    <row r="27" customFormat="false" ht="37.5" hidden="false" customHeight="true" outlineLevel="0" collapsed="false">
      <c r="A27" s="232"/>
      <c r="B27" s="236"/>
      <c r="C27" s="240"/>
      <c r="D27" s="241"/>
      <c r="E27" s="263"/>
      <c r="F27" s="241"/>
      <c r="G27" s="264"/>
      <c r="H27" s="264"/>
      <c r="I27" s="264"/>
      <c r="J27" s="236"/>
      <c r="K27" s="236"/>
      <c r="L27" s="236"/>
      <c r="M27" s="236"/>
    </row>
    <row r="28" customFormat="false" ht="37.5" hidden="false" customHeight="true" outlineLevel="0" collapsed="false">
      <c r="A28" s="232"/>
      <c r="B28" s="236"/>
      <c r="C28" s="244"/>
      <c r="D28" s="245"/>
      <c r="E28" s="265"/>
      <c r="F28" s="245"/>
      <c r="G28" s="266"/>
      <c r="H28" s="266"/>
      <c r="I28" s="266"/>
      <c r="J28" s="236"/>
      <c r="K28" s="236"/>
      <c r="L28" s="236"/>
      <c r="M28" s="236"/>
    </row>
    <row r="29" customFormat="false" ht="37.5" hidden="false" customHeight="true" outlineLevel="0" collapsed="false">
      <c r="A29" s="232"/>
      <c r="B29" s="236"/>
      <c r="C29" s="244"/>
      <c r="D29" s="245"/>
      <c r="E29" s="265"/>
      <c r="F29" s="245"/>
      <c r="G29" s="266"/>
      <c r="H29" s="266"/>
      <c r="I29" s="266"/>
      <c r="J29" s="236"/>
      <c r="K29" s="236"/>
      <c r="L29" s="236"/>
      <c r="M29" s="236"/>
    </row>
    <row r="30" customFormat="false" ht="37.5" hidden="false" customHeight="true" outlineLevel="0" collapsed="false">
      <c r="A30" s="232"/>
      <c r="B30" s="236"/>
      <c r="C30" s="244"/>
      <c r="D30" s="245"/>
      <c r="E30" s="265"/>
      <c r="F30" s="245"/>
      <c r="G30" s="266"/>
      <c r="H30" s="266"/>
      <c r="I30" s="266"/>
      <c r="J30" s="236"/>
      <c r="K30" s="236"/>
      <c r="L30" s="236"/>
      <c r="M30" s="236"/>
    </row>
    <row r="31" customFormat="false" ht="37.5" hidden="false" customHeight="true" outlineLevel="0" collapsed="false">
      <c r="A31" s="232"/>
      <c r="B31" s="236"/>
      <c r="C31" s="254"/>
      <c r="D31" s="255"/>
      <c r="E31" s="267"/>
      <c r="F31" s="255"/>
      <c r="G31" s="268"/>
      <c r="H31" s="268"/>
      <c r="I31" s="268"/>
      <c r="J31" s="236"/>
      <c r="K31" s="236"/>
      <c r="L31" s="236"/>
      <c r="M31" s="236"/>
    </row>
    <row r="32" customFormat="false" ht="15.75" hidden="false" customHeight="true" outlineLevel="0" collapsed="false">
      <c r="A32" s="232"/>
      <c r="B32" s="236"/>
      <c r="C32" s="236"/>
      <c r="D32" s="236"/>
      <c r="E32" s="248" t="s">
        <v>163</v>
      </c>
      <c r="F32" s="269" t="e">
        <f aca="false">+AVERAGE(F27:F31)</f>
        <v>#DIV/0!</v>
      </c>
      <c r="G32" s="236"/>
      <c r="H32" s="236"/>
      <c r="I32" s="236"/>
      <c r="J32" s="236"/>
      <c r="K32" s="236"/>
      <c r="L32" s="236"/>
      <c r="M32" s="236"/>
    </row>
    <row r="33" customFormat="false" ht="13.5" hidden="false" customHeight="true" outlineLevel="0" collapsed="false">
      <c r="A33" s="232"/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6"/>
    </row>
    <row r="34" customFormat="false" ht="13.5" hidden="false" customHeight="true" outlineLevel="0" collapsed="false">
      <c r="A34" s="232"/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6"/>
    </row>
    <row r="35" customFormat="false" ht="13.5" hidden="false" customHeight="true" outlineLevel="0" collapsed="false">
      <c r="A35" s="232"/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6"/>
    </row>
    <row r="36" customFormat="false" ht="13.5" hidden="false" customHeight="true" outlineLevel="0" collapsed="false">
      <c r="A36" s="232"/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6"/>
    </row>
    <row r="37" customFormat="false" ht="13.5" hidden="false" customHeight="true" outlineLevel="0" collapsed="false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customFormat="false" ht="13.5" hidden="false" customHeight="true" outlineLevel="0" collapsed="false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customFormat="false" ht="13.5" hidden="false" customHeight="true" outlineLevel="0" collapsed="false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customFormat="false" ht="13.5" hidden="false" customHeight="true" outlineLevel="0" collapsed="false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customFormat="false" ht="13.5" hidden="false" customHeight="true" outlineLevel="0" collapsed="false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customFormat="false" ht="13.5" hidden="false" customHeight="true" outlineLevel="0" collapsed="false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customFormat="false" ht="13.5" hidden="false" customHeight="true" outlineLevel="0" collapsed="false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customFormat="false" ht="13.5" hidden="false" customHeight="true" outlineLevel="0" collapsed="false">
      <c r="A44" s="8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</row>
    <row r="45" customFormat="false" ht="13.5" hidden="false" customHeight="true" outlineLevel="0" collapsed="false">
      <c r="A45" s="8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</row>
    <row r="46" customFormat="false" ht="13.5" hidden="false" customHeight="true" outlineLevel="0" collapsed="false">
      <c r="A46" s="8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</row>
    <row r="47" customFormat="false" ht="13.5" hidden="false" customHeight="true" outlineLevel="0" collapsed="false">
      <c r="A47" s="8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</row>
    <row r="48" customFormat="false" ht="13.5" hidden="false" customHeight="true" outlineLevel="0" collapsed="false">
      <c r="A48" s="8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</row>
    <row r="49" customFormat="false" ht="13.5" hidden="false" customHeight="true" outlineLevel="0" collapsed="false">
      <c r="A49" s="8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</row>
    <row r="50" customFormat="false" ht="13.5" hidden="false" customHeight="true" outlineLevel="0" collapsed="false">
      <c r="A50" s="8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</row>
    <row r="51" customFormat="false" ht="13.5" hidden="false" customHeight="true" outlineLevel="0" collapsed="false">
      <c r="A51" s="8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</row>
    <row r="52" customFormat="false" ht="13.5" hidden="false" customHeight="true" outlineLevel="0" collapsed="false">
      <c r="A52" s="8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</row>
    <row r="53" customFormat="false" ht="13.5" hidden="false" customHeight="true" outlineLevel="0" collapsed="false">
      <c r="A53" s="8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</row>
    <row r="54" customFormat="false" ht="13.5" hidden="false" customHeight="true" outlineLevel="0" collapsed="false">
      <c r="A54" s="8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</row>
    <row r="55" customFormat="false" ht="13.5" hidden="false" customHeight="true" outlineLevel="0" collapsed="false">
      <c r="A55" s="8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</row>
    <row r="56" customFormat="false" ht="13.5" hidden="false" customHeight="true" outlineLevel="0" collapsed="false">
      <c r="A56" s="8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</row>
    <row r="57" customFormat="false" ht="13.5" hidden="false" customHeight="true" outlineLevel="0" collapsed="false">
      <c r="A57" s="8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</row>
    <row r="58" customFormat="false" ht="13.5" hidden="false" customHeight="true" outlineLevel="0" collapsed="false">
      <c r="A58" s="8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</row>
    <row r="59" customFormat="false" ht="13.5" hidden="false" customHeight="true" outlineLevel="0" collapsed="false">
      <c r="A59" s="8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</row>
    <row r="60" customFormat="false" ht="13.5" hidden="false" customHeight="true" outlineLevel="0" collapsed="false">
      <c r="A60" s="8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</row>
    <row r="61" customFormat="false" ht="13.5" hidden="false" customHeight="true" outlineLevel="0" collapsed="false">
      <c r="A61" s="8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</row>
    <row r="62" customFormat="false" ht="13.5" hidden="false" customHeight="true" outlineLevel="0" collapsed="false">
      <c r="A62" s="8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</row>
    <row r="63" customFormat="false" ht="13.5" hidden="false" customHeight="true" outlineLevel="0" collapsed="false">
      <c r="A63" s="8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</row>
    <row r="64" customFormat="false" ht="13.5" hidden="false" customHeight="true" outlineLevel="0" collapsed="false">
      <c r="A64" s="8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</row>
    <row r="65" customFormat="false" ht="13.5" hidden="false" customHeight="true" outlineLevel="0" collapsed="false">
      <c r="A65" s="8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</row>
    <row r="66" customFormat="false" ht="13.5" hidden="false" customHeight="true" outlineLevel="0" collapsed="false">
      <c r="A66" s="8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</row>
    <row r="67" customFormat="false" ht="13.5" hidden="false" customHeight="true" outlineLevel="0" collapsed="false">
      <c r="A67" s="8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</row>
    <row r="68" customFormat="false" ht="13.5" hidden="false" customHeight="true" outlineLevel="0" collapsed="false">
      <c r="A68" s="8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</row>
    <row r="69" customFormat="false" ht="13.5" hidden="false" customHeight="true" outlineLevel="0" collapsed="false">
      <c r="A69" s="8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</row>
    <row r="70" customFormat="false" ht="13.5" hidden="false" customHeight="true" outlineLevel="0" collapsed="false">
      <c r="A70" s="8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</row>
    <row r="71" customFormat="false" ht="13.5" hidden="false" customHeight="true" outlineLevel="0" collapsed="false">
      <c r="A71" s="8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</row>
    <row r="72" customFormat="false" ht="13.5" hidden="false" customHeight="true" outlineLevel="0" collapsed="false">
      <c r="A72" s="8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</row>
    <row r="73" customFormat="false" ht="13.5" hidden="false" customHeight="true" outlineLevel="0" collapsed="false">
      <c r="A73" s="8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</row>
    <row r="74" customFormat="false" ht="13.5" hidden="false" customHeight="true" outlineLevel="0" collapsed="false">
      <c r="A74" s="8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</row>
    <row r="75" customFormat="false" ht="13.5" hidden="false" customHeight="true" outlineLevel="0" collapsed="false">
      <c r="A75" s="8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</row>
    <row r="76" customFormat="false" ht="13.5" hidden="false" customHeight="true" outlineLevel="0" collapsed="false">
      <c r="A76" s="8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</row>
    <row r="77" customFormat="false" ht="13.5" hidden="false" customHeight="true" outlineLevel="0" collapsed="false">
      <c r="A77" s="8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</row>
    <row r="78" customFormat="false" ht="13.5" hidden="false" customHeight="true" outlineLevel="0" collapsed="false">
      <c r="A78" s="8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</row>
    <row r="79" customFormat="false" ht="13.5" hidden="false" customHeight="true" outlineLevel="0" collapsed="false">
      <c r="A79" s="8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</row>
    <row r="80" customFormat="false" ht="13.5" hidden="false" customHeight="true" outlineLevel="0" collapsed="false">
      <c r="A80" s="8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</row>
    <row r="81" customFormat="false" ht="13.5" hidden="false" customHeight="true" outlineLevel="0" collapsed="false">
      <c r="A81" s="8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</row>
    <row r="82" customFormat="false" ht="13.5" hidden="false" customHeight="true" outlineLevel="0" collapsed="false">
      <c r="A82" s="8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</row>
    <row r="83" customFormat="false" ht="13.5" hidden="false" customHeight="true" outlineLevel="0" collapsed="false">
      <c r="A83" s="8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</row>
    <row r="84" customFormat="false" ht="13.5" hidden="false" customHeight="true" outlineLevel="0" collapsed="false">
      <c r="A84" s="8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</row>
    <row r="85" customFormat="false" ht="13.5" hidden="false" customHeight="true" outlineLevel="0" collapsed="false">
      <c r="A85" s="8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</row>
    <row r="86" customFormat="false" ht="13.5" hidden="false" customHeight="true" outlineLevel="0" collapsed="false">
      <c r="A86" s="8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</row>
    <row r="87" customFormat="false" ht="13.5" hidden="false" customHeight="true" outlineLevel="0" collapsed="false">
      <c r="A87" s="8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</row>
    <row r="88" customFormat="false" ht="13.5" hidden="false" customHeight="true" outlineLevel="0" collapsed="false">
      <c r="A88" s="8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</row>
    <row r="89" customFormat="false" ht="13.5" hidden="false" customHeight="true" outlineLevel="0" collapsed="false">
      <c r="A89" s="8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</row>
    <row r="90" customFormat="false" ht="13.5" hidden="false" customHeight="true" outlineLevel="0" collapsed="false">
      <c r="A90" s="8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</row>
    <row r="91" customFormat="false" ht="13.5" hidden="false" customHeight="true" outlineLevel="0" collapsed="false">
      <c r="A91" s="8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</row>
    <row r="92" customFormat="false" ht="13.5" hidden="false" customHeight="true" outlineLevel="0" collapsed="false">
      <c r="A92" s="8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</row>
    <row r="93" customFormat="false" ht="13.5" hidden="false" customHeight="true" outlineLevel="0" collapsed="false">
      <c r="A93" s="8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</row>
    <row r="94" customFormat="false" ht="13.5" hidden="false" customHeight="true" outlineLevel="0" collapsed="false">
      <c r="A94" s="8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</row>
    <row r="95" customFormat="false" ht="13.5" hidden="false" customHeight="true" outlineLevel="0" collapsed="false">
      <c r="A95" s="8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</row>
    <row r="96" customFormat="false" ht="13.5" hidden="false" customHeight="true" outlineLevel="0" collapsed="false">
      <c r="A96" s="8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</row>
    <row r="97" customFormat="false" ht="13.5" hidden="false" customHeight="true" outlineLevel="0" collapsed="false">
      <c r="A97" s="8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</row>
    <row r="98" customFormat="false" ht="13.5" hidden="false" customHeight="true" outlineLevel="0" collapsed="false">
      <c r="A98" s="8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</row>
    <row r="99" customFormat="false" ht="13.5" hidden="false" customHeight="true" outlineLevel="0" collapsed="false">
      <c r="A99" s="8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</row>
    <row r="100" customFormat="false" ht="13.5" hidden="false" customHeight="true" outlineLevel="0" collapsed="false">
      <c r="A100" s="8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</row>
    <row r="101" customFormat="false" ht="13.5" hidden="false" customHeight="true" outlineLevel="0" collapsed="false">
      <c r="A101" s="8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</row>
    <row r="102" customFormat="false" ht="13.5" hidden="false" customHeight="true" outlineLevel="0" collapsed="false">
      <c r="A102" s="8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</row>
    <row r="103" customFormat="false" ht="13.5" hidden="false" customHeight="true" outlineLevel="0" collapsed="false">
      <c r="A103" s="8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</row>
    <row r="104" customFormat="false" ht="13.5" hidden="false" customHeight="true" outlineLevel="0" collapsed="false">
      <c r="A104" s="8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</row>
    <row r="105" customFormat="false" ht="13.5" hidden="false" customHeight="true" outlineLevel="0" collapsed="false">
      <c r="A105" s="8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</row>
    <row r="106" customFormat="false" ht="13.5" hidden="false" customHeight="true" outlineLevel="0" collapsed="false">
      <c r="A106" s="8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</row>
    <row r="107" customFormat="false" ht="13.5" hidden="false" customHeight="true" outlineLevel="0" collapsed="false">
      <c r="A107" s="8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</row>
    <row r="108" customFormat="false" ht="13.5" hidden="false" customHeight="true" outlineLevel="0" collapsed="false">
      <c r="A108" s="8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</row>
    <row r="109" customFormat="false" ht="13.5" hidden="false" customHeight="true" outlineLevel="0" collapsed="false">
      <c r="A109" s="8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</row>
    <row r="110" customFormat="false" ht="13.5" hidden="false" customHeight="true" outlineLevel="0" collapsed="false">
      <c r="A110" s="8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</row>
    <row r="111" customFormat="false" ht="13.5" hidden="false" customHeight="true" outlineLevel="0" collapsed="false">
      <c r="A111" s="8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</row>
    <row r="112" customFormat="false" ht="13.5" hidden="false" customHeight="true" outlineLevel="0" collapsed="false">
      <c r="A112" s="8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</row>
    <row r="113" customFormat="false" ht="13.5" hidden="false" customHeight="true" outlineLevel="0" collapsed="false">
      <c r="A113" s="8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</row>
    <row r="114" customFormat="false" ht="13.5" hidden="false" customHeight="true" outlineLevel="0" collapsed="false">
      <c r="A114" s="8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</row>
    <row r="115" customFormat="false" ht="13.5" hidden="false" customHeight="true" outlineLevel="0" collapsed="false">
      <c r="A115" s="8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</row>
    <row r="116" customFormat="false" ht="13.5" hidden="false" customHeight="true" outlineLevel="0" collapsed="false">
      <c r="A116" s="8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</row>
    <row r="117" customFormat="false" ht="13.5" hidden="false" customHeight="true" outlineLevel="0" collapsed="false">
      <c r="A117" s="8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</row>
    <row r="118" customFormat="false" ht="13.5" hidden="false" customHeight="true" outlineLevel="0" collapsed="false">
      <c r="A118" s="8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</row>
    <row r="119" customFormat="false" ht="13.5" hidden="false" customHeight="true" outlineLevel="0" collapsed="false">
      <c r="A119" s="8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</row>
    <row r="120" customFormat="false" ht="13.5" hidden="false" customHeight="true" outlineLevel="0" collapsed="false">
      <c r="A120" s="8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</row>
    <row r="121" customFormat="false" ht="13.5" hidden="false" customHeight="true" outlineLevel="0" collapsed="false">
      <c r="A121" s="8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</row>
    <row r="122" customFormat="false" ht="13.5" hidden="false" customHeight="true" outlineLevel="0" collapsed="false">
      <c r="A122" s="8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</row>
    <row r="123" customFormat="false" ht="13.5" hidden="false" customHeight="true" outlineLevel="0" collapsed="false">
      <c r="A123" s="8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</row>
    <row r="124" customFormat="false" ht="13.5" hidden="false" customHeight="true" outlineLevel="0" collapsed="false">
      <c r="A124" s="8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</row>
    <row r="125" customFormat="false" ht="13.5" hidden="false" customHeight="true" outlineLevel="0" collapsed="false">
      <c r="A125" s="8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</row>
    <row r="126" customFormat="false" ht="13.5" hidden="false" customHeight="true" outlineLevel="0" collapsed="false">
      <c r="A126" s="8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</row>
    <row r="127" customFormat="false" ht="13.5" hidden="false" customHeight="true" outlineLevel="0" collapsed="false">
      <c r="A127" s="8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</row>
    <row r="128" customFormat="false" ht="13.5" hidden="false" customHeight="true" outlineLevel="0" collapsed="false">
      <c r="A128" s="8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</row>
    <row r="129" customFormat="false" ht="13.5" hidden="false" customHeight="true" outlineLevel="0" collapsed="false">
      <c r="A129" s="8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</row>
    <row r="130" customFormat="false" ht="13.5" hidden="false" customHeight="true" outlineLevel="0" collapsed="false">
      <c r="A130" s="8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</row>
    <row r="131" customFormat="false" ht="13.5" hidden="false" customHeight="true" outlineLevel="0" collapsed="false">
      <c r="A131" s="8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</row>
    <row r="132" customFormat="false" ht="13.5" hidden="false" customHeight="true" outlineLevel="0" collapsed="false">
      <c r="A132" s="8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</row>
    <row r="133" customFormat="false" ht="13.5" hidden="false" customHeight="true" outlineLevel="0" collapsed="false">
      <c r="A133" s="8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</row>
    <row r="134" customFormat="false" ht="13.5" hidden="false" customHeight="true" outlineLevel="0" collapsed="false">
      <c r="A134" s="8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</row>
    <row r="135" customFormat="false" ht="13.5" hidden="false" customHeight="true" outlineLevel="0" collapsed="false">
      <c r="A135" s="8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</row>
    <row r="136" customFormat="false" ht="13.5" hidden="false" customHeight="true" outlineLevel="0" collapsed="false">
      <c r="A136" s="8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</row>
    <row r="137" customFormat="false" ht="13.5" hidden="false" customHeight="true" outlineLevel="0" collapsed="false">
      <c r="A137" s="8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</row>
    <row r="138" customFormat="false" ht="13.5" hidden="false" customHeight="true" outlineLevel="0" collapsed="false">
      <c r="A138" s="8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</row>
    <row r="139" customFormat="false" ht="13.5" hidden="false" customHeight="true" outlineLevel="0" collapsed="false">
      <c r="A139" s="8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</row>
    <row r="140" customFormat="false" ht="13.5" hidden="false" customHeight="true" outlineLevel="0" collapsed="false">
      <c r="A140" s="8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</row>
    <row r="141" customFormat="false" ht="13.5" hidden="false" customHeight="true" outlineLevel="0" collapsed="false">
      <c r="A141" s="8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</row>
    <row r="142" customFormat="false" ht="13.5" hidden="false" customHeight="true" outlineLevel="0" collapsed="false">
      <c r="A142" s="8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</row>
    <row r="143" customFormat="false" ht="13.5" hidden="false" customHeight="true" outlineLevel="0" collapsed="false">
      <c r="A143" s="8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</row>
    <row r="144" customFormat="false" ht="13.5" hidden="false" customHeight="true" outlineLevel="0" collapsed="false">
      <c r="A144" s="8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</row>
    <row r="145" customFormat="false" ht="13.5" hidden="false" customHeight="true" outlineLevel="0" collapsed="false">
      <c r="A145" s="8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</row>
    <row r="146" customFormat="false" ht="13.5" hidden="false" customHeight="true" outlineLevel="0" collapsed="false">
      <c r="A146" s="8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</row>
    <row r="147" customFormat="false" ht="13.5" hidden="false" customHeight="true" outlineLevel="0" collapsed="false">
      <c r="A147" s="8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</row>
    <row r="148" customFormat="false" ht="13.5" hidden="false" customHeight="true" outlineLevel="0" collapsed="false">
      <c r="A148" s="8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</row>
    <row r="149" customFormat="false" ht="13.5" hidden="false" customHeight="true" outlineLevel="0" collapsed="false">
      <c r="A149" s="8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</row>
    <row r="150" customFormat="false" ht="13.5" hidden="false" customHeight="true" outlineLevel="0" collapsed="false">
      <c r="A150" s="8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</row>
    <row r="151" customFormat="false" ht="13.5" hidden="false" customHeight="true" outlineLevel="0" collapsed="false">
      <c r="A151" s="8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</row>
    <row r="152" customFormat="false" ht="13.5" hidden="false" customHeight="true" outlineLevel="0" collapsed="false">
      <c r="A152" s="8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</row>
    <row r="153" customFormat="false" ht="13.5" hidden="false" customHeight="true" outlineLevel="0" collapsed="false">
      <c r="A153" s="8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</row>
    <row r="154" customFormat="false" ht="13.5" hidden="false" customHeight="true" outlineLevel="0" collapsed="false">
      <c r="A154" s="8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</row>
    <row r="155" customFormat="false" ht="13.5" hidden="false" customHeight="true" outlineLevel="0" collapsed="false">
      <c r="A155" s="8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</row>
    <row r="156" customFormat="false" ht="13.5" hidden="false" customHeight="true" outlineLevel="0" collapsed="false">
      <c r="A156" s="8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</row>
    <row r="157" customFormat="false" ht="13.5" hidden="false" customHeight="true" outlineLevel="0" collapsed="false">
      <c r="A157" s="8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</row>
    <row r="158" customFormat="false" ht="13.5" hidden="false" customHeight="true" outlineLevel="0" collapsed="false">
      <c r="A158" s="8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</row>
    <row r="159" customFormat="false" ht="13.5" hidden="false" customHeight="true" outlineLevel="0" collapsed="false">
      <c r="A159" s="8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</row>
    <row r="160" customFormat="false" ht="13.5" hidden="false" customHeight="true" outlineLevel="0" collapsed="false">
      <c r="A160" s="8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</row>
    <row r="161" customFormat="false" ht="13.5" hidden="false" customHeight="true" outlineLevel="0" collapsed="false">
      <c r="A161" s="8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</row>
    <row r="162" customFormat="false" ht="13.5" hidden="false" customHeight="true" outlineLevel="0" collapsed="false">
      <c r="A162" s="8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</row>
    <row r="163" customFormat="false" ht="13.5" hidden="false" customHeight="true" outlineLevel="0" collapsed="false">
      <c r="A163" s="8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</row>
    <row r="164" customFormat="false" ht="13.5" hidden="false" customHeight="true" outlineLevel="0" collapsed="false">
      <c r="A164" s="8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</row>
    <row r="165" customFormat="false" ht="13.5" hidden="false" customHeight="true" outlineLevel="0" collapsed="false">
      <c r="A165" s="8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</row>
    <row r="166" customFormat="false" ht="13.5" hidden="false" customHeight="true" outlineLevel="0" collapsed="false">
      <c r="A166" s="8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</row>
    <row r="167" customFormat="false" ht="13.5" hidden="false" customHeight="true" outlineLevel="0" collapsed="false">
      <c r="A167" s="8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</row>
    <row r="168" customFormat="false" ht="13.5" hidden="false" customHeight="true" outlineLevel="0" collapsed="false">
      <c r="A168" s="8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</row>
    <row r="169" customFormat="false" ht="13.5" hidden="false" customHeight="true" outlineLevel="0" collapsed="false">
      <c r="A169" s="8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</row>
    <row r="170" customFormat="false" ht="13.5" hidden="false" customHeight="true" outlineLevel="0" collapsed="false">
      <c r="A170" s="8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</row>
    <row r="171" customFormat="false" ht="13.5" hidden="false" customHeight="true" outlineLevel="0" collapsed="false">
      <c r="A171" s="8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</row>
    <row r="172" customFormat="false" ht="13.5" hidden="false" customHeight="true" outlineLevel="0" collapsed="false">
      <c r="A172" s="8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</row>
    <row r="173" customFormat="false" ht="13.5" hidden="false" customHeight="true" outlineLevel="0" collapsed="false">
      <c r="A173" s="8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</row>
    <row r="174" customFormat="false" ht="13.5" hidden="false" customHeight="true" outlineLevel="0" collapsed="false">
      <c r="A174" s="8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</row>
    <row r="175" customFormat="false" ht="13.5" hidden="false" customHeight="true" outlineLevel="0" collapsed="false">
      <c r="A175" s="8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</row>
    <row r="176" customFormat="false" ht="13.5" hidden="false" customHeight="true" outlineLevel="0" collapsed="false">
      <c r="A176" s="8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</row>
    <row r="177" customFormat="false" ht="13.5" hidden="false" customHeight="true" outlineLevel="0" collapsed="false">
      <c r="A177" s="8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</row>
    <row r="178" customFormat="false" ht="13.5" hidden="false" customHeight="true" outlineLevel="0" collapsed="false">
      <c r="A178" s="8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</row>
    <row r="179" customFormat="false" ht="13.5" hidden="false" customHeight="true" outlineLevel="0" collapsed="false">
      <c r="A179" s="8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</row>
    <row r="180" customFormat="false" ht="13.5" hidden="false" customHeight="true" outlineLevel="0" collapsed="false">
      <c r="A180" s="8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</row>
    <row r="181" customFormat="false" ht="13.5" hidden="false" customHeight="true" outlineLevel="0" collapsed="false">
      <c r="A181" s="8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</row>
    <row r="182" customFormat="false" ht="13.5" hidden="false" customHeight="true" outlineLevel="0" collapsed="false">
      <c r="A182" s="8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</row>
    <row r="183" customFormat="false" ht="13.5" hidden="false" customHeight="true" outlineLevel="0" collapsed="false">
      <c r="A183" s="8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</row>
    <row r="184" customFormat="false" ht="13.5" hidden="false" customHeight="true" outlineLevel="0" collapsed="false">
      <c r="A184" s="8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</row>
    <row r="185" customFormat="false" ht="13.5" hidden="false" customHeight="true" outlineLevel="0" collapsed="false">
      <c r="A185" s="8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</row>
    <row r="186" customFormat="false" ht="13.5" hidden="false" customHeight="true" outlineLevel="0" collapsed="false">
      <c r="A186" s="8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</row>
    <row r="187" customFormat="false" ht="13.5" hidden="false" customHeight="true" outlineLevel="0" collapsed="false">
      <c r="A187" s="8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</row>
    <row r="188" customFormat="false" ht="13.5" hidden="false" customHeight="true" outlineLevel="0" collapsed="false">
      <c r="A188" s="8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</row>
    <row r="189" customFormat="false" ht="13.5" hidden="false" customHeight="true" outlineLevel="0" collapsed="false">
      <c r="A189" s="8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</row>
    <row r="190" customFormat="false" ht="13.5" hidden="false" customHeight="true" outlineLevel="0" collapsed="false">
      <c r="A190" s="8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</row>
    <row r="191" customFormat="false" ht="13.5" hidden="false" customHeight="true" outlineLevel="0" collapsed="false">
      <c r="A191" s="8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</row>
    <row r="192" customFormat="false" ht="13.5" hidden="false" customHeight="true" outlineLevel="0" collapsed="false">
      <c r="A192" s="8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</row>
    <row r="193" customFormat="false" ht="13.5" hidden="false" customHeight="true" outlineLevel="0" collapsed="false">
      <c r="A193" s="8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</row>
    <row r="194" customFormat="false" ht="13.5" hidden="false" customHeight="true" outlineLevel="0" collapsed="false">
      <c r="A194" s="8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</row>
    <row r="195" customFormat="false" ht="13.5" hidden="false" customHeight="true" outlineLevel="0" collapsed="false">
      <c r="A195" s="8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</row>
    <row r="196" customFormat="false" ht="13.5" hidden="false" customHeight="true" outlineLevel="0" collapsed="false">
      <c r="A196" s="8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</row>
    <row r="197" customFormat="false" ht="13.5" hidden="false" customHeight="true" outlineLevel="0" collapsed="false">
      <c r="A197" s="8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</row>
    <row r="198" customFormat="false" ht="13.5" hidden="false" customHeight="true" outlineLevel="0" collapsed="false">
      <c r="A198" s="8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</row>
    <row r="199" customFormat="false" ht="13.5" hidden="false" customHeight="true" outlineLevel="0" collapsed="false">
      <c r="A199" s="8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</row>
    <row r="200" customFormat="false" ht="13.5" hidden="false" customHeight="true" outlineLevel="0" collapsed="false">
      <c r="A200" s="8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</row>
    <row r="201" customFormat="false" ht="13.5" hidden="false" customHeight="true" outlineLevel="0" collapsed="false">
      <c r="A201" s="8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</row>
    <row r="202" customFormat="false" ht="13.5" hidden="false" customHeight="true" outlineLevel="0" collapsed="false">
      <c r="A202" s="8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</row>
    <row r="203" customFormat="false" ht="13.5" hidden="false" customHeight="true" outlineLevel="0" collapsed="false">
      <c r="A203" s="8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</row>
    <row r="204" customFormat="false" ht="13.5" hidden="false" customHeight="true" outlineLevel="0" collapsed="false">
      <c r="A204" s="8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</row>
    <row r="205" customFormat="false" ht="13.5" hidden="false" customHeight="true" outlineLevel="0" collapsed="false">
      <c r="A205" s="8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</row>
    <row r="206" customFormat="false" ht="13.5" hidden="false" customHeight="true" outlineLevel="0" collapsed="false">
      <c r="A206" s="8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</row>
    <row r="207" customFormat="false" ht="13.5" hidden="false" customHeight="true" outlineLevel="0" collapsed="false">
      <c r="A207" s="8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</row>
    <row r="208" customFormat="false" ht="13.5" hidden="false" customHeight="true" outlineLevel="0" collapsed="false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</row>
    <row r="209" customFormat="false" ht="13.5" hidden="false" customHeight="true" outlineLevel="0" collapsed="false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</row>
    <row r="210" customFormat="false" ht="13.5" hidden="false" customHeight="true" outlineLevel="0" collapsed="false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</row>
    <row r="211" customFormat="false" ht="13.5" hidden="false" customHeight="true" outlineLevel="0" collapsed="false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</row>
    <row r="212" customFormat="false" ht="13.5" hidden="false" customHeight="true" outlineLevel="0" collapsed="false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</row>
    <row r="213" customFormat="false" ht="13.5" hidden="false" customHeight="true" outlineLevel="0" collapsed="false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</row>
    <row r="214" customFormat="false" ht="13.5" hidden="false" customHeight="true" outlineLevel="0" collapsed="false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</row>
    <row r="215" customFormat="false" ht="13.5" hidden="false" customHeight="true" outlineLevel="0" collapsed="false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</row>
    <row r="216" customFormat="false" ht="13.5" hidden="false" customHeight="true" outlineLevel="0" collapsed="false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</row>
    <row r="217" customFormat="false" ht="13.5" hidden="false" customHeight="true" outlineLevel="0" collapsed="false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</row>
    <row r="218" customFormat="false" ht="13.5" hidden="false" customHeight="true" outlineLevel="0" collapsed="false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</row>
    <row r="219" customFormat="false" ht="13.5" hidden="false" customHeight="true" outlineLevel="0" collapsed="false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</row>
    <row r="220" customFormat="false" ht="13.5" hidden="false" customHeight="true" outlineLevel="0" collapsed="false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</row>
    <row r="221" customFormat="false" ht="13.5" hidden="false" customHeight="true" outlineLevel="0" collapsed="false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</row>
    <row r="222" customFormat="false" ht="15.75" hidden="false" customHeight="true" outlineLevel="0" collapsed="false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</row>
    <row r="223" customFormat="false" ht="15.75" hidden="false" customHeight="true" outlineLevel="0" collapsed="false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</row>
    <row r="224" customFormat="false" ht="15.75" hidden="false" customHeight="true" outlineLevel="0" collapsed="false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</row>
    <row r="225" customFormat="false" ht="15.75" hidden="false" customHeight="tru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</row>
    <row r="226" customFormat="false" ht="15.75" hidden="false" customHeight="tru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</row>
    <row r="227" customFormat="false" ht="15.75" hidden="false" customHeight="tru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</row>
    <row r="228" customFormat="false" ht="15.75" hidden="false" customHeight="tru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</row>
    <row r="229" customFormat="false" ht="15.75" hidden="false" customHeight="tru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</row>
    <row r="230" customFormat="false" ht="15.75" hidden="false" customHeight="tru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</row>
    <row r="231" customFormat="false" ht="15.75" hidden="false" customHeight="true" outlineLevel="0" collapsed="false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</row>
    <row r="232" customFormat="false" ht="15.75" hidden="false" customHeight="true" outlineLevel="0" collapsed="false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</row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B3:C3"/>
    <mergeCell ref="E6:G6"/>
    <mergeCell ref="G26:I26"/>
    <mergeCell ref="G27:I27"/>
    <mergeCell ref="G28:I28"/>
    <mergeCell ref="G29:I29"/>
    <mergeCell ref="G30:I30"/>
    <mergeCell ref="G31:I31"/>
  </mergeCells>
  <hyperlinks>
    <hyperlink ref="E18" r:id="rId1" display="Piso en venta en calle Rivera del Carmen, Taurito-Playa de Mogán, Mogán — idealista "/>
    <hyperlink ref="E19" r:id="rId2" display="Piso en venta en calle Rompeolas, 10, Taurito-Playa de Mogán, Mogán — idealista "/>
    <hyperlink ref="E20" r:id="rId3" display="Piso en venta en calle Explanada del Castillete, Taurito-Playa de Mogán, Mogán — idealista "/>
    <hyperlink ref="E21" r:id="rId4" display="Piso en venta en calle La Pardelera, 30, Taurito-Playa de Mogán, Mogán — idealista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AC10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28" activePane="bottomLeft" state="frozen"/>
      <selection pane="topLeft" activeCell="A1" activeCellId="0" sqref="A1"/>
      <selection pane="bottomLeft" activeCell="F14" activeCellId="0" sqref="F14"/>
    </sheetView>
  </sheetViews>
  <sheetFormatPr defaultColWidth="14.640625" defaultRowHeight="14.4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.99"/>
    <col collapsed="false" customWidth="true" hidden="false" outlineLevel="0" max="3" min="3" style="0" width="21.44"/>
    <col collapsed="false" customWidth="true" hidden="false" outlineLevel="0" max="4" min="4" style="0" width="51.33"/>
    <col collapsed="false" customWidth="true" hidden="false" outlineLevel="0" max="7" min="5" style="0" width="14.11"/>
    <col collapsed="false" customWidth="true" hidden="false" outlineLevel="0" max="8" min="8" style="0" width="12.1"/>
    <col collapsed="false" customWidth="true" hidden="false" outlineLevel="0" max="9" min="9" style="0" width="17.33"/>
    <col collapsed="false" customWidth="true" hidden="false" outlineLevel="0" max="10" min="10" style="0" width="44.12"/>
    <col collapsed="false" customWidth="true" hidden="false" outlineLevel="0" max="11" min="11" style="0" width="14.11"/>
    <col collapsed="false" customWidth="true" hidden="false" outlineLevel="0" max="12" min="12" style="0" width="14.88"/>
    <col collapsed="false" customWidth="true" hidden="false" outlineLevel="0" max="13" min="13" style="0" width="16.11"/>
    <col collapsed="false" customWidth="true" hidden="false" outlineLevel="0" max="14" min="14" style="0" width="17.44"/>
    <col collapsed="false" customWidth="true" hidden="true" outlineLevel="0" max="29" min="15" style="0" width="12.1"/>
  </cols>
  <sheetData>
    <row r="1" customFormat="false" ht="22.5" hidden="false" customHeight="true" outlineLevel="0" collapsed="false">
      <c r="A1" s="97"/>
      <c r="B1" s="98"/>
      <c r="C1" s="98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50"/>
      <c r="AC1" s="50"/>
    </row>
    <row r="2" customFormat="false" ht="27.75" hidden="false" customHeight="true" outlineLevel="0" collapsed="false">
      <c r="A2" s="97"/>
      <c r="B2" s="98"/>
      <c r="C2" s="98"/>
      <c r="D2" s="270" t="s">
        <v>284</v>
      </c>
      <c r="E2" s="99"/>
      <c r="F2" s="99"/>
      <c r="G2" s="99"/>
      <c r="H2" s="99"/>
      <c r="I2" s="102" t="s">
        <v>285</v>
      </c>
      <c r="J2" s="103" t="s">
        <v>108</v>
      </c>
      <c r="K2" s="103"/>
      <c r="L2" s="99"/>
      <c r="M2" s="99"/>
      <c r="N2" s="99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50"/>
      <c r="AC2" s="50"/>
    </row>
    <row r="3" customFormat="false" ht="18.75" hidden="false" customHeight="true" outlineLevel="0" collapsed="false">
      <c r="A3" s="104"/>
      <c r="B3" s="105" t="s">
        <v>109</v>
      </c>
      <c r="C3" s="105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50"/>
      <c r="AC3" s="50"/>
    </row>
    <row r="4" customFormat="false" ht="4.5" hidden="false" customHeight="true" outlineLevel="0" collapsed="false">
      <c r="A4" s="106"/>
      <c r="B4" s="106"/>
      <c r="C4" s="106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50"/>
      <c r="AC4" s="50"/>
    </row>
    <row r="5" customFormat="false" ht="13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50"/>
      <c r="AC5" s="50"/>
    </row>
    <row r="6" customFormat="false" ht="21" hidden="false" customHeight="false" outlineLevel="0" collapsed="false">
      <c r="A6" s="8"/>
      <c r="B6" s="8"/>
      <c r="C6" s="9" t="s">
        <v>286</v>
      </c>
      <c r="D6" s="107"/>
      <c r="E6" s="107"/>
      <c r="F6" s="107"/>
      <c r="G6" s="108" t="s">
        <v>61</v>
      </c>
      <c r="H6" s="108"/>
      <c r="I6" s="8"/>
      <c r="J6" s="9" t="s">
        <v>111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customFormat="false" ht="5.2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customFormat="false" ht="13.5" hidden="false" customHeight="true" outlineLevel="0" collapsed="false">
      <c r="A8" s="8"/>
      <c r="B8" s="8"/>
      <c r="C8" s="8"/>
      <c r="D8" s="8"/>
      <c r="E8" s="71" t="s">
        <v>63</v>
      </c>
      <c r="F8" s="8"/>
      <c r="G8" s="8"/>
      <c r="H8" s="8"/>
      <c r="I8" s="8"/>
      <c r="J8" s="8"/>
      <c r="K8" s="71" t="s">
        <v>63</v>
      </c>
      <c r="L8" s="71" t="s">
        <v>64</v>
      </c>
      <c r="M8" s="71" t="s">
        <v>65</v>
      </c>
      <c r="N8" s="8"/>
      <c r="O8" s="8"/>
      <c r="P8" s="8"/>
      <c r="Q8" s="8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50"/>
    </row>
    <row r="9" customFormat="false" ht="18" hidden="false" customHeight="true" outlineLevel="0" collapsed="false">
      <c r="A9" s="8"/>
      <c r="B9" s="8"/>
      <c r="C9" s="110" t="s">
        <v>287</v>
      </c>
      <c r="D9" s="36" t="s">
        <v>113</v>
      </c>
      <c r="E9" s="111" t="n">
        <v>2500</v>
      </c>
      <c r="F9" s="8"/>
      <c r="G9" s="8"/>
      <c r="H9" s="8"/>
      <c r="I9" s="110" t="s">
        <v>67</v>
      </c>
      <c r="J9" s="36" t="str">
        <f aca="false">+'Inversión compra'!C19</f>
        <v>Precio compra</v>
      </c>
      <c r="K9" s="112" t="n">
        <f aca="false">+'Inversión compra'!D19</f>
        <v>250000</v>
      </c>
      <c r="L9" s="113" t="n">
        <f aca="false">+'Inversión compra'!E19</f>
        <v>929.368029739777</v>
      </c>
      <c r="M9" s="114" t="n">
        <f aca="false">+'Inversión compra'!F19</f>
        <v>0.266878461413644</v>
      </c>
      <c r="N9" s="8"/>
      <c r="O9" s="8"/>
      <c r="P9" s="8"/>
      <c r="Q9" s="8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50"/>
    </row>
    <row r="10" customFormat="false" ht="18" hidden="false" customHeight="true" outlineLevel="0" collapsed="false">
      <c r="A10" s="8"/>
      <c r="B10" s="8"/>
      <c r="C10" s="110"/>
      <c r="D10" s="69" t="s">
        <v>288</v>
      </c>
      <c r="E10" s="272" t="n">
        <v>500</v>
      </c>
      <c r="F10" s="8"/>
      <c r="G10" s="8"/>
      <c r="H10" s="8"/>
      <c r="I10" s="110"/>
      <c r="J10" s="8" t="str">
        <f aca="false">+'Inversión compra'!C21</f>
        <v>Notario y registro</v>
      </c>
      <c r="K10" s="116" t="n">
        <f aca="false">+'Inversión compra'!D21</f>
        <v>5000</v>
      </c>
      <c r="L10" s="117" t="n">
        <f aca="false">+'Inversión compra'!E21</f>
        <v>18.5873605947955</v>
      </c>
      <c r="M10" s="118" t="n">
        <f aca="false">+'Inversión compra'!F21</f>
        <v>0.00533756922827289</v>
      </c>
      <c r="N10" s="8"/>
      <c r="O10" s="8"/>
      <c r="P10" s="8"/>
      <c r="Q10" s="8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50"/>
    </row>
    <row r="11" customFormat="false" ht="18" hidden="false" customHeight="true" outlineLevel="0" collapsed="false">
      <c r="A11" s="8"/>
      <c r="B11" s="8"/>
      <c r="C11" s="110" t="s">
        <v>289</v>
      </c>
      <c r="D11" s="36" t="s">
        <v>290</v>
      </c>
      <c r="E11" s="273" t="n">
        <v>0</v>
      </c>
      <c r="F11" s="8"/>
      <c r="G11" s="8"/>
      <c r="H11" s="8"/>
      <c r="I11" s="110"/>
      <c r="J11" s="8" t="str">
        <f aca="false">+'Inversión compra'!C23</f>
        <v>Impuestos: IVA / ITP</v>
      </c>
      <c r="K11" s="116" t="n">
        <f aca="false">+'Inversión compra'!D23</f>
        <v>17500</v>
      </c>
      <c r="L11" s="117" t="n">
        <f aca="false">+'Inversión compra'!E23</f>
        <v>65.0557620817844</v>
      </c>
      <c r="M11" s="118" t="n">
        <f aca="false">+'Inversión compra'!F23</f>
        <v>0.0186814922989551</v>
      </c>
      <c r="N11" s="8"/>
      <c r="O11" s="8"/>
      <c r="P11" s="8"/>
      <c r="Q11" s="8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50"/>
    </row>
    <row r="12" customFormat="false" ht="18" hidden="false" customHeight="true" outlineLevel="0" collapsed="false">
      <c r="A12" s="8"/>
      <c r="B12" s="8"/>
      <c r="C12" s="110"/>
      <c r="D12" s="8" t="s">
        <v>291</v>
      </c>
      <c r="E12" s="274" t="n">
        <v>0.15</v>
      </c>
      <c r="F12" s="8"/>
      <c r="G12" s="8"/>
      <c r="H12" s="8"/>
      <c r="I12" s="110"/>
      <c r="J12" s="8" t="str">
        <f aca="false">+'Inversión compra'!C24</f>
        <v>Comisión compra</v>
      </c>
      <c r="K12" s="116" t="n">
        <f aca="false">+'Inversión compra'!D24</f>
        <v>0</v>
      </c>
      <c r="L12" s="117" t="n">
        <f aca="false">+'Inversión compra'!E24</f>
        <v>0</v>
      </c>
      <c r="M12" s="118" t="n">
        <f aca="false">+'Inversión compra'!F24</f>
        <v>0</v>
      </c>
      <c r="N12" s="8"/>
      <c r="O12" s="8"/>
      <c r="P12" s="8"/>
      <c r="Q12" s="8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50"/>
    </row>
    <row r="13" customFormat="false" ht="18" hidden="false" customHeight="true" outlineLevel="0" collapsed="false">
      <c r="A13" s="8"/>
      <c r="B13" s="8"/>
      <c r="C13" s="110"/>
      <c r="D13" s="8" t="s">
        <v>292</v>
      </c>
      <c r="E13" s="274" t="n">
        <v>0.15</v>
      </c>
      <c r="F13" s="8"/>
      <c r="G13" s="8"/>
      <c r="H13" s="8"/>
      <c r="I13" s="110"/>
      <c r="J13" s="8" t="str">
        <f aca="false">+'Inversión compra'!C25</f>
        <v>Gastos financiación</v>
      </c>
      <c r="K13" s="116" t="n">
        <f aca="false">+'Inversión compra'!D25</f>
        <v>0</v>
      </c>
      <c r="L13" s="117" t="n">
        <f aca="false">+'Inversión compra'!E25</f>
        <v>0</v>
      </c>
      <c r="M13" s="118" t="n">
        <f aca="false">+'Inversión compra'!F25</f>
        <v>0</v>
      </c>
      <c r="N13" s="8"/>
      <c r="O13" s="8"/>
      <c r="P13" s="8"/>
      <c r="Q13" s="8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50"/>
    </row>
    <row r="14" customFormat="false" ht="18" hidden="false" customHeight="true" outlineLevel="0" collapsed="false">
      <c r="A14" s="8"/>
      <c r="B14" s="8"/>
      <c r="C14" s="110"/>
      <c r="D14" s="69" t="s">
        <v>293</v>
      </c>
      <c r="E14" s="115" t="n">
        <v>150</v>
      </c>
      <c r="F14" s="8"/>
      <c r="G14" s="8"/>
      <c r="H14" s="8"/>
      <c r="I14" s="110"/>
      <c r="J14" s="8" t="str">
        <f aca="false">+'Inversión compra'!C26</f>
        <v>Equipo interno captación</v>
      </c>
      <c r="K14" s="116" t="n">
        <f aca="false">+'Inversión compra'!D26</f>
        <v>20000</v>
      </c>
      <c r="L14" s="117" t="n">
        <f aca="false">+'Inversión compra'!E26</f>
        <v>74.3494423791822</v>
      </c>
      <c r="M14" s="118" t="n">
        <f aca="false">+'Inversión compra'!F26</f>
        <v>0.0213502769130916</v>
      </c>
      <c r="N14" s="8"/>
      <c r="O14" s="8"/>
      <c r="P14" s="8"/>
      <c r="Q14" s="8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50"/>
    </row>
    <row r="15" customFormat="false" ht="18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110"/>
      <c r="J15" s="69" t="str">
        <f aca="false">+'Inversión compra'!C27</f>
        <v>Otros gastos compra</v>
      </c>
      <c r="K15" s="125" t="n">
        <f aca="false">+'Inversión compra'!D27</f>
        <v>0</v>
      </c>
      <c r="L15" s="126" t="n">
        <f aca="false">+'Inversión compra'!E27</f>
        <v>0</v>
      </c>
      <c r="M15" s="127" t="n">
        <f aca="false">+'Inversión compra'!F27</f>
        <v>0</v>
      </c>
      <c r="N15" s="8"/>
      <c r="O15" s="8"/>
      <c r="P15" s="8"/>
      <c r="Q15" s="8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50"/>
    </row>
    <row r="16" customFormat="false" ht="18" hidden="false" customHeight="true" outlineLevel="0" collapsed="false">
      <c r="A16" s="8"/>
      <c r="B16" s="8"/>
      <c r="C16" s="119" t="s">
        <v>114</v>
      </c>
      <c r="D16" s="9"/>
      <c r="E16" s="8"/>
      <c r="F16" s="8"/>
      <c r="G16" s="8"/>
      <c r="H16" s="8"/>
      <c r="I16" s="130" t="s">
        <v>77</v>
      </c>
      <c r="J16" s="36" t="str">
        <f aca="false">+'Inversión compra'!C28</f>
        <v>Mobiliario</v>
      </c>
      <c r="K16" s="112" t="n">
        <f aca="false">+'Inversión compra'!D28</f>
        <v>0</v>
      </c>
      <c r="L16" s="113" t="n">
        <f aca="false">+'Inversión compra'!E28</f>
        <v>0</v>
      </c>
      <c r="M16" s="114" t="n">
        <f aca="false">+'Inversión compra'!F28</f>
        <v>0</v>
      </c>
      <c r="N16" s="8"/>
      <c r="O16" s="8"/>
      <c r="P16" s="8"/>
      <c r="Q16" s="8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50"/>
    </row>
    <row r="17" customFormat="false" ht="18" hidden="false" customHeight="true" outlineLevel="0" collapsed="false">
      <c r="A17" s="8"/>
      <c r="B17" s="8"/>
      <c r="C17" s="119"/>
      <c r="D17" s="8"/>
      <c r="E17" s="120"/>
      <c r="F17" s="8"/>
      <c r="G17" s="8"/>
      <c r="H17" s="8"/>
      <c r="I17" s="130"/>
      <c r="J17" s="58" t="str">
        <f aca="false">+'Inversión compra'!C29</f>
        <v>Coste total reforma</v>
      </c>
      <c r="K17" s="125" t="n">
        <f aca="false">+'Inversión compra'!D29</f>
        <v>641000</v>
      </c>
      <c r="L17" s="126" t="n">
        <f aca="false">+'Inversión compra'!E29</f>
        <v>2382.89962825279</v>
      </c>
      <c r="M17" s="127" t="n">
        <f aca="false">+'Inversión compra'!F29</f>
        <v>0.684276375064585</v>
      </c>
      <c r="N17" s="8"/>
      <c r="O17" s="8"/>
      <c r="P17" s="8"/>
      <c r="Q17" s="8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50"/>
    </row>
    <row r="18" customFormat="false" ht="18" hidden="false" customHeight="true" outlineLevel="0" collapsed="false">
      <c r="A18" s="8"/>
      <c r="B18" s="8"/>
      <c r="C18" s="8"/>
      <c r="D18" s="8"/>
      <c r="E18" s="121" t="s">
        <v>115</v>
      </c>
      <c r="F18" s="122" t="s">
        <v>116</v>
      </c>
      <c r="G18" s="122" t="s">
        <v>117</v>
      </c>
      <c r="H18" s="8"/>
      <c r="I18" s="110" t="s">
        <v>80</v>
      </c>
      <c r="J18" s="36" t="str">
        <f aca="false">+'Inversión compra'!C30</f>
        <v>IBI + Tasas Municipales</v>
      </c>
      <c r="K18" s="112" t="n">
        <f aca="false">+'Inversión compra'!D30</f>
        <v>2000</v>
      </c>
      <c r="L18" s="113" t="n">
        <f aca="false">+'Inversión compra'!E30</f>
        <v>7.43494423791822</v>
      </c>
      <c r="M18" s="114" t="n">
        <f aca="false">+'Inversión compra'!F30</f>
        <v>0.00213502769130916</v>
      </c>
      <c r="N18" s="8"/>
      <c r="O18" s="8"/>
      <c r="P18" s="8"/>
      <c r="Q18" s="8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50"/>
    </row>
    <row r="19" customFormat="false" ht="18" hidden="false" customHeight="true" outlineLevel="0" collapsed="false">
      <c r="A19" s="8"/>
      <c r="B19" s="8"/>
      <c r="C19" s="110" t="s">
        <v>118</v>
      </c>
      <c r="D19" s="36" t="s">
        <v>294</v>
      </c>
      <c r="E19" s="275" t="n">
        <v>180</v>
      </c>
      <c r="F19" s="275" t="n">
        <v>200</v>
      </c>
      <c r="G19" s="276" t="n">
        <v>250</v>
      </c>
      <c r="H19" s="8"/>
      <c r="I19" s="110"/>
      <c r="J19" s="8" t="str">
        <f aca="false">+'Inversión compra'!C31</f>
        <v>Seguro</v>
      </c>
      <c r="K19" s="116" t="n">
        <f aca="false">+'Inversión compra'!D31</f>
        <v>1256</v>
      </c>
      <c r="L19" s="117" t="n">
        <f aca="false">+'Inversión compra'!E31</f>
        <v>4.66914498141264</v>
      </c>
      <c r="M19" s="118" t="n">
        <f aca="false">+'Inversión compra'!F31</f>
        <v>0.00134079739014215</v>
      </c>
      <c r="N19" s="8"/>
      <c r="O19" s="8"/>
      <c r="P19" s="8"/>
      <c r="Q19" s="8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50"/>
    </row>
    <row r="20" customFormat="false" ht="18" hidden="false" customHeight="true" outlineLevel="0" collapsed="false">
      <c r="A20" s="8"/>
      <c r="B20" s="8"/>
      <c r="C20" s="110"/>
      <c r="D20" s="8" t="s">
        <v>295</v>
      </c>
      <c r="E20" s="277" t="n">
        <v>25</v>
      </c>
      <c r="F20" s="277" t="n">
        <v>25</v>
      </c>
      <c r="G20" s="278" t="n">
        <v>25</v>
      </c>
      <c r="H20" s="8"/>
      <c r="I20" s="110"/>
      <c r="J20" s="8" t="str">
        <f aca="false">+'Inversión compra'!C32</f>
        <v>Seguro impago</v>
      </c>
      <c r="K20" s="116" t="n">
        <f aca="false">+'Inversión compra'!D32</f>
        <v>0</v>
      </c>
      <c r="L20" s="117" t="n">
        <f aca="false">+'Inversión compra'!E32</f>
        <v>0</v>
      </c>
      <c r="M20" s="118" t="n">
        <f aca="false">+'Inversión compra'!F32</f>
        <v>0</v>
      </c>
      <c r="N20" s="8"/>
      <c r="O20" s="8"/>
      <c r="P20" s="8"/>
      <c r="Q20" s="8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50"/>
    </row>
    <row r="21" customFormat="false" ht="18" hidden="false" customHeight="true" outlineLevel="0" collapsed="false">
      <c r="A21" s="8"/>
      <c r="B21" s="8"/>
      <c r="C21" s="110"/>
      <c r="D21" s="8" t="s">
        <v>296</v>
      </c>
      <c r="E21" s="277" t="n">
        <v>4</v>
      </c>
      <c r="F21" s="277" t="n">
        <v>4</v>
      </c>
      <c r="G21" s="278" t="n">
        <v>4</v>
      </c>
      <c r="H21" s="8"/>
      <c r="I21" s="110"/>
      <c r="J21" s="69" t="str">
        <f aca="false">+'Inversión compra'!C33</f>
        <v>Comunidad de vecinos</v>
      </c>
      <c r="K21" s="125" t="n">
        <f aca="false">+'Inversión compra'!D33</f>
        <v>0</v>
      </c>
      <c r="L21" s="126" t="n">
        <f aca="false">+'Inversión compra'!E33</f>
        <v>0</v>
      </c>
      <c r="M21" s="127" t="n">
        <f aca="false">+'Inversión compra'!F33</f>
        <v>0</v>
      </c>
      <c r="N21" s="8"/>
      <c r="O21" s="8"/>
      <c r="P21" s="8"/>
      <c r="Q21" s="8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50"/>
    </row>
    <row r="22" customFormat="false" ht="18" hidden="false" customHeight="true" outlineLevel="0" collapsed="false">
      <c r="A22" s="8"/>
      <c r="B22" s="8"/>
      <c r="C22" s="110"/>
      <c r="D22" s="8" t="s">
        <v>297</v>
      </c>
      <c r="E22" s="279" t="n">
        <v>3</v>
      </c>
      <c r="F22" s="279" t="n">
        <v>3</v>
      </c>
      <c r="G22" s="280" t="n">
        <v>3</v>
      </c>
      <c r="H22" s="8"/>
      <c r="I22" s="139"/>
      <c r="J22" s="139"/>
      <c r="K22" s="139"/>
      <c r="L22" s="139"/>
      <c r="M22" s="139"/>
      <c r="N22" s="139"/>
      <c r="O22" s="8"/>
      <c r="P22" s="8"/>
      <c r="Q22" s="8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</row>
    <row r="23" customFormat="false" ht="18" hidden="false" customHeight="true" outlineLevel="0" collapsed="false">
      <c r="A23" s="8"/>
      <c r="B23" s="8"/>
      <c r="C23" s="110"/>
      <c r="D23" s="8" t="s">
        <v>298</v>
      </c>
      <c r="E23" s="281" t="n">
        <v>120</v>
      </c>
      <c r="F23" s="281" t="n">
        <v>140</v>
      </c>
      <c r="G23" s="282" t="n">
        <v>160</v>
      </c>
      <c r="H23" s="8"/>
      <c r="I23" s="139"/>
      <c r="J23" s="139"/>
      <c r="K23" s="139"/>
      <c r="L23" s="139"/>
      <c r="M23" s="139"/>
      <c r="N23" s="139"/>
      <c r="O23" s="8"/>
      <c r="P23" s="8"/>
      <c r="Q23" s="8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</row>
    <row r="24" customFormat="false" ht="18" hidden="false" customHeight="true" outlineLevel="0" collapsed="false">
      <c r="A24" s="8"/>
      <c r="B24" s="8"/>
      <c r="C24" s="110"/>
      <c r="D24" s="8" t="s">
        <v>299</v>
      </c>
      <c r="E24" s="277" t="n">
        <v>15</v>
      </c>
      <c r="F24" s="277" t="n">
        <v>20</v>
      </c>
      <c r="G24" s="278" t="n">
        <v>25</v>
      </c>
      <c r="H24" s="8"/>
      <c r="I24" s="130" t="s">
        <v>130</v>
      </c>
      <c r="J24" s="36" t="s">
        <v>131</v>
      </c>
      <c r="K24" s="142" t="n">
        <f aca="false">+K9</f>
        <v>250000</v>
      </c>
      <c r="L24" s="8"/>
      <c r="M24" s="8"/>
      <c r="N24" s="139"/>
      <c r="O24" s="139"/>
      <c r="P24" s="139"/>
      <c r="Q24" s="139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</row>
    <row r="25" customFormat="false" ht="18" hidden="false" customHeight="true" outlineLevel="0" collapsed="false">
      <c r="A25" s="8"/>
      <c r="B25" s="8"/>
      <c r="C25" s="110"/>
      <c r="D25" s="8" t="s">
        <v>300</v>
      </c>
      <c r="E25" s="277" t="n">
        <v>9</v>
      </c>
      <c r="F25" s="277" t="n">
        <f aca="false">+E25</f>
        <v>9</v>
      </c>
      <c r="G25" s="278" t="n">
        <f aca="false">+F25</f>
        <v>9</v>
      </c>
      <c r="H25" s="139"/>
      <c r="I25" s="130"/>
      <c r="J25" s="69" t="s">
        <v>132</v>
      </c>
      <c r="K25" s="143" t="n">
        <f aca="false">+SUM(K9:K17)</f>
        <v>933500</v>
      </c>
      <c r="L25" s="8"/>
      <c r="M25" s="8"/>
      <c r="N25" s="139"/>
      <c r="O25" s="139"/>
      <c r="P25" s="139"/>
      <c r="Q25" s="139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50"/>
      <c r="AC25" s="50"/>
    </row>
    <row r="26" customFormat="false" ht="18" hidden="false" customHeight="true" outlineLevel="0" collapsed="false">
      <c r="A26" s="8"/>
      <c r="B26" s="107"/>
      <c r="C26" s="110"/>
      <c r="D26" s="8" t="s">
        <v>301</v>
      </c>
      <c r="E26" s="279" t="n">
        <v>3</v>
      </c>
      <c r="F26" s="279" t="n">
        <v>3</v>
      </c>
      <c r="G26" s="280" t="n">
        <f aca="false">+F26</f>
        <v>3</v>
      </c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50"/>
      <c r="AC26" s="50"/>
    </row>
    <row r="27" customFormat="false" ht="18" hidden="false" customHeight="true" outlineLevel="0" collapsed="false">
      <c r="A27" s="8"/>
      <c r="B27" s="107"/>
      <c r="C27" s="110"/>
      <c r="D27" s="8" t="s">
        <v>302</v>
      </c>
      <c r="E27" s="281" t="n">
        <v>80</v>
      </c>
      <c r="F27" s="281" t="n">
        <v>90</v>
      </c>
      <c r="G27" s="282" t="n">
        <v>100</v>
      </c>
      <c r="H27" s="107"/>
      <c r="I27" s="139"/>
      <c r="J27" s="139"/>
      <c r="K27" s="139"/>
      <c r="L27" s="139"/>
      <c r="M27" s="139"/>
      <c r="N27" s="107"/>
      <c r="O27" s="107"/>
      <c r="P27" s="107"/>
      <c r="Q27" s="107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customFormat="false" ht="18" hidden="false" customHeight="true" outlineLevel="0" collapsed="false">
      <c r="A28" s="8"/>
      <c r="B28" s="19"/>
      <c r="C28" s="110"/>
      <c r="D28" s="8" t="s">
        <v>303</v>
      </c>
      <c r="E28" s="277" t="n">
        <v>15</v>
      </c>
      <c r="F28" s="277" t="n">
        <v>20</v>
      </c>
      <c r="G28" s="278" t="n">
        <v>25</v>
      </c>
      <c r="H28" s="19"/>
      <c r="I28" s="8"/>
      <c r="J28" s="8"/>
      <c r="K28" s="8"/>
      <c r="L28" s="8"/>
      <c r="M28" s="8"/>
      <c r="N28" s="19"/>
      <c r="O28" s="19"/>
      <c r="P28" s="19"/>
      <c r="Q28" s="19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customFormat="false" ht="18" hidden="false" customHeight="true" outlineLevel="0" collapsed="false">
      <c r="A29" s="8"/>
      <c r="B29" s="19"/>
      <c r="C29" s="110"/>
      <c r="D29" s="8" t="s">
        <v>304</v>
      </c>
      <c r="E29" s="283" t="n">
        <f aca="false">12-E21-E25</f>
        <v>-1</v>
      </c>
      <c r="F29" s="283" t="n">
        <f aca="false">12-F21-F25</f>
        <v>-1</v>
      </c>
      <c r="G29" s="284" t="n">
        <f aca="false">12-G21-G25</f>
        <v>-1</v>
      </c>
      <c r="H29" s="19"/>
      <c r="I29" s="8"/>
      <c r="J29" s="19"/>
      <c r="K29" s="8"/>
      <c r="L29" s="8"/>
      <c r="M29" s="8"/>
      <c r="N29" s="19"/>
      <c r="O29" s="19"/>
      <c r="P29" s="19"/>
      <c r="Q29" s="19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customFormat="false" ht="18" hidden="false" customHeight="true" outlineLevel="0" collapsed="false">
      <c r="A30" s="8"/>
      <c r="B30" s="19"/>
      <c r="C30" s="110"/>
      <c r="D30" s="8" t="s">
        <v>305</v>
      </c>
      <c r="E30" s="279" t="n">
        <v>3</v>
      </c>
      <c r="F30" s="279" t="n">
        <v>3</v>
      </c>
      <c r="G30" s="280" t="n">
        <v>3</v>
      </c>
      <c r="H30" s="19"/>
      <c r="I30" s="8"/>
      <c r="J30" s="19"/>
      <c r="K30" s="8"/>
      <c r="L30" s="8"/>
      <c r="M30" s="8"/>
      <c r="N30" s="19"/>
      <c r="O30" s="19"/>
      <c r="P30" s="19"/>
      <c r="Q30" s="19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customFormat="false" ht="18" hidden="false" customHeight="true" outlineLevel="0" collapsed="false">
      <c r="A31" s="8"/>
      <c r="B31" s="19"/>
      <c r="C31" s="110"/>
      <c r="D31" s="8" t="s">
        <v>306</v>
      </c>
      <c r="E31" s="116" t="n">
        <f aca="false">+E19*E20*E21+E23*E24*E25+E27*E28*E29</f>
        <v>33000</v>
      </c>
      <c r="F31" s="116" t="n">
        <f aca="false">+F19*F20*F21+F23*F24*F25+F27*F28*F29</f>
        <v>43400</v>
      </c>
      <c r="G31" s="131" t="n">
        <f aca="false">+G19*G20*G21+G23*G24*G25+G27*G28*G29</f>
        <v>58500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customFormat="false" ht="18" hidden="false" customHeight="true" outlineLevel="0" collapsed="false">
      <c r="A32" s="8"/>
      <c r="B32" s="19"/>
      <c r="C32" s="110"/>
      <c r="D32" s="8" t="s">
        <v>307</v>
      </c>
      <c r="E32" s="116" t="n">
        <f aca="false">+E31-E14*12-E9-E10-E11*(E22*E21+E25*E26+E29*E30)-E12*E31-SUM(K18:K21)-E13*E31</f>
        <v>15044</v>
      </c>
      <c r="F32" s="116" t="n">
        <f aca="false">+F31-E14*12-E9-E10-E11*(F22*F21+F25*F26+F29*F30)-E12*F31-SUM(K18:K21)-E13*F31</f>
        <v>22324</v>
      </c>
      <c r="G32" s="131" t="n">
        <f aca="false">+G31-E14*12-E9-E10-E11*(G22*G21+G25*G26+G29*G30)-E12*G31-SUM(K18:K21)-E13*G31</f>
        <v>32894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customFormat="false" ht="18" hidden="false" customHeight="true" outlineLevel="0" collapsed="false">
      <c r="A33" s="8"/>
      <c r="B33" s="19"/>
      <c r="C33" s="110"/>
      <c r="D33" s="69" t="s">
        <v>308</v>
      </c>
      <c r="E33" s="125" t="n">
        <f aca="false">+E32/12</f>
        <v>1253.66666666667</v>
      </c>
      <c r="F33" s="125" t="n">
        <f aca="false">+F32/12</f>
        <v>1860.33333333333</v>
      </c>
      <c r="G33" s="143" t="n">
        <f aca="false">+G32/12</f>
        <v>2741.16666666667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customFormat="false" ht="18" hidden="false" customHeight="true" outlineLevel="0" collapsed="false">
      <c r="A34" s="8"/>
      <c r="B34" s="19"/>
      <c r="C34" s="134" t="s">
        <v>309</v>
      </c>
      <c r="D34" s="8" t="s">
        <v>310</v>
      </c>
      <c r="E34" s="135" t="n">
        <f aca="false">+(E32)/$K$25</f>
        <v>0.0161156936261382</v>
      </c>
      <c r="F34" s="135" t="n">
        <f aca="false">+(F32)/$K$25</f>
        <v>0.0239143010176754</v>
      </c>
      <c r="G34" s="136" t="n">
        <f aca="false">+(G32)/$K$25</f>
        <v>0.0352372790573112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customFormat="false" ht="18" hidden="false" customHeight="true" outlineLevel="0" collapsed="false">
      <c r="A35" s="8"/>
      <c r="B35" s="19"/>
      <c r="C35" s="134"/>
      <c r="D35" s="8" t="s">
        <v>127</v>
      </c>
      <c r="E35" s="137" t="n">
        <v>0.1</v>
      </c>
      <c r="F35" s="137" t="n">
        <f aca="false">+E35</f>
        <v>0.1</v>
      </c>
      <c r="G35" s="138" t="n">
        <f aca="false">+E35</f>
        <v>0.1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customFormat="false" ht="18" hidden="false" customHeight="true" outlineLevel="0" collapsed="false">
      <c r="A36" s="8"/>
      <c r="B36" s="19"/>
      <c r="C36" s="134"/>
      <c r="D36" s="69" t="s">
        <v>128</v>
      </c>
      <c r="E36" s="140" t="n">
        <f aca="false">E32/E35-SUM($K$10:$K$17)</f>
        <v>-533060</v>
      </c>
      <c r="F36" s="140" t="n">
        <f aca="false">F32/F35-SUM($K$10:$K$17)</f>
        <v>-460260</v>
      </c>
      <c r="G36" s="141" t="n">
        <f aca="false">G32/G35-SUM($K$10:$K$17)</f>
        <v>-354560</v>
      </c>
      <c r="H36" s="19"/>
      <c r="I36" s="19"/>
      <c r="J36" s="19"/>
      <c r="K36" s="19"/>
      <c r="L36" s="285"/>
      <c r="M36" s="19"/>
      <c r="N36" s="19"/>
      <c r="O36" s="19"/>
      <c r="P36" s="19"/>
      <c r="Q36" s="19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customFormat="false" ht="18" hidden="false" customHeight="true" outlineLevel="0" collapsed="false">
      <c r="A37" s="8"/>
      <c r="B37" s="19"/>
      <c r="C37" s="286" t="s">
        <v>129</v>
      </c>
      <c r="D37" s="286"/>
      <c r="E37" s="19"/>
      <c r="F37" s="107"/>
      <c r="G37" s="107"/>
      <c r="H37" s="19"/>
      <c r="I37" s="19"/>
      <c r="J37" s="19"/>
      <c r="K37" s="19"/>
      <c r="L37" s="19"/>
      <c r="M37" s="19"/>
      <c r="N37" s="285"/>
      <c r="O37" s="19"/>
      <c r="P37" s="19"/>
      <c r="Q37" s="19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customFormat="false" ht="18" hidden="false" customHeight="true" outlineLevel="0" collapsed="false">
      <c r="A38" s="8"/>
      <c r="B38" s="19"/>
      <c r="C38" s="286"/>
      <c r="D38" s="286"/>
      <c r="E38" s="107"/>
      <c r="F38" s="107"/>
      <c r="G38" s="107"/>
      <c r="H38" s="19"/>
      <c r="I38" s="19"/>
      <c r="J38" s="19"/>
      <c r="K38" s="19"/>
      <c r="L38" s="19"/>
      <c r="M38" s="19"/>
      <c r="N38" s="285"/>
      <c r="O38" s="19"/>
      <c r="P38" s="19"/>
      <c r="Q38" s="19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customFormat="false" ht="18" hidden="false" customHeight="true" outlineLevel="0" collapsed="false">
      <c r="A39" s="8"/>
      <c r="B39" s="19"/>
      <c r="C39" s="8"/>
      <c r="D39" s="8"/>
      <c r="E39" s="121" t="s">
        <v>115</v>
      </c>
      <c r="F39" s="122" t="s">
        <v>116</v>
      </c>
      <c r="G39" s="122" t="s">
        <v>117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customFormat="false" ht="18" hidden="false" customHeight="true" outlineLevel="0" collapsed="false">
      <c r="A40" s="8"/>
      <c r="B40" s="19"/>
      <c r="C40" s="144" t="s">
        <v>133</v>
      </c>
      <c r="D40" s="36" t="s">
        <v>134</v>
      </c>
      <c r="E40" s="145" t="s">
        <v>92</v>
      </c>
      <c r="F40" s="145"/>
      <c r="G40" s="145"/>
      <c r="H40" s="19"/>
      <c r="I40" s="19"/>
      <c r="J40" s="19"/>
      <c r="K40" s="19"/>
      <c r="L40" s="19"/>
      <c r="M40" s="19"/>
      <c r="N40" s="19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customFormat="false" ht="18" hidden="false" customHeight="true" outlineLevel="0" collapsed="false">
      <c r="A41" s="8"/>
      <c r="B41" s="19"/>
      <c r="C41" s="144"/>
      <c r="D41" s="8" t="s">
        <v>135</v>
      </c>
      <c r="E41" s="147" t="n">
        <f aca="false">IF($E$40='Inversión compra'!$B$44,'Inversión compra'!$C$48*12,"-")</f>
        <v>9315.54237030137</v>
      </c>
      <c r="F41" s="147" t="n">
        <f aca="false">IF($E$40='Inversión compra'!$B$44,'Inversión compra'!$C$48*12,"-")</f>
        <v>9315.54237030137</v>
      </c>
      <c r="G41" s="148" t="n">
        <f aca="false">IF($E$40='Inversión compra'!$B$44,'Inversión compra'!$C$48*12,"-")</f>
        <v>9315.54237030137</v>
      </c>
      <c r="H41" s="19"/>
      <c r="I41" s="19"/>
      <c r="J41" s="19"/>
      <c r="K41" s="19"/>
      <c r="L41" s="19"/>
      <c r="M41" s="19"/>
      <c r="N41" s="19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</row>
    <row r="42" customFormat="false" ht="18" hidden="false" customHeight="true" outlineLevel="0" collapsed="false">
      <c r="A42" s="8"/>
      <c r="B42" s="19"/>
      <c r="C42" s="144"/>
      <c r="D42" s="8" t="s">
        <v>311</v>
      </c>
      <c r="E42" s="147" t="str">
        <f aca="false">+IF($E$40='Inversión compra'!$B$50,E44*'Inversión compra'!$C$51*('Inversión compra'!$G$51/SUM('Inversión compra'!$G$51:$G$52)),"-")</f>
        <v>-</v>
      </c>
      <c r="F42" s="147" t="str">
        <f aca="false">+IF($E$40='Inversión compra'!$B$50,F44*'Inversión compra'!$C$51*('Inversión compra'!$G$51/SUM('Inversión compra'!$G$51:$G$52)),"-")</f>
        <v>-</v>
      </c>
      <c r="G42" s="148" t="str">
        <f aca="false">+IF($E$40='Inversión compra'!$B$50,G44*'Inversión compra'!$C$51*('Inversión compra'!$G$51/SUM('Inversión compra'!$G$51:$G$52)),"-")</f>
        <v>-</v>
      </c>
      <c r="H42" s="19"/>
      <c r="I42" s="19"/>
      <c r="J42" s="19"/>
      <c r="K42" s="19"/>
      <c r="L42" s="19"/>
      <c r="M42" s="19"/>
      <c r="N42" s="19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</row>
    <row r="43" customFormat="false" ht="18" hidden="false" customHeight="true" outlineLevel="0" collapsed="false">
      <c r="A43" s="8"/>
      <c r="B43" s="19"/>
      <c r="C43" s="144"/>
      <c r="D43" s="8" t="s">
        <v>312</v>
      </c>
      <c r="E43" s="147" t="str">
        <f aca="false">+IF($E$40='Inversión compra'!$B$54,'Inversión compra'!$C$55*'Inversión compra'!$G$55,"-")</f>
        <v>-</v>
      </c>
      <c r="F43" s="147" t="str">
        <f aca="false">+IF($E$40='Inversión compra'!$B$54,'Inversión compra'!$C$55*'Inversión compra'!$G$55,"-")</f>
        <v>-</v>
      </c>
      <c r="G43" s="148" t="str">
        <f aca="false">+IF($E$40='Inversión compra'!$B$54,'Inversión compra'!$C$55*'Inversión compra'!$G$55,"-")</f>
        <v>-</v>
      </c>
      <c r="H43" s="19"/>
      <c r="I43" s="19"/>
      <c r="J43" s="19"/>
      <c r="K43" s="19"/>
      <c r="L43" s="19"/>
      <c r="M43" s="19"/>
      <c r="N43" s="19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</row>
    <row r="44" customFormat="false" ht="18" hidden="false" customHeight="true" outlineLevel="0" collapsed="false">
      <c r="A44" s="8"/>
      <c r="B44" s="19"/>
      <c r="C44" s="110" t="s">
        <v>138</v>
      </c>
      <c r="D44" s="36" t="s">
        <v>139</v>
      </c>
      <c r="E44" s="112" t="n">
        <f aca="false">+E32</f>
        <v>15044</v>
      </c>
      <c r="F44" s="149" t="n">
        <f aca="false">+F32</f>
        <v>22324</v>
      </c>
      <c r="G44" s="150" t="n">
        <f aca="false">+G32</f>
        <v>32894</v>
      </c>
      <c r="H44" s="19"/>
      <c r="I44" s="19"/>
      <c r="J44" s="19"/>
      <c r="K44" s="19"/>
      <c r="L44" s="19"/>
      <c r="M44" s="19"/>
      <c r="N44" s="19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</row>
    <row r="45" customFormat="false" ht="18" hidden="false" customHeight="true" outlineLevel="0" collapsed="false">
      <c r="A45" s="8"/>
      <c r="B45" s="19"/>
      <c r="C45" s="110"/>
      <c r="D45" s="8" t="s">
        <v>140</v>
      </c>
      <c r="E45" s="116" t="n">
        <f aca="false">+E44-SUM(E41:E43)</f>
        <v>5728.45762969863</v>
      </c>
      <c r="F45" s="116" t="n">
        <f aca="false">+F44-SUM(F41:F43)</f>
        <v>13008.4576296986</v>
      </c>
      <c r="G45" s="131" t="n">
        <f aca="false">+G44-SUM(G41:G43)</f>
        <v>23578.4576296986</v>
      </c>
      <c r="H45" s="19"/>
      <c r="I45" s="19"/>
      <c r="J45" s="19"/>
      <c r="K45" s="19"/>
      <c r="L45" s="19"/>
      <c r="M45" s="19"/>
      <c r="N45" s="19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</row>
    <row r="46" customFormat="false" ht="18" hidden="false" customHeight="true" outlineLevel="0" collapsed="false">
      <c r="A46" s="8"/>
      <c r="B46" s="19"/>
      <c r="C46" s="110"/>
      <c r="D46" s="8" t="s">
        <v>141</v>
      </c>
      <c r="E46" s="135" t="n">
        <f aca="false">+IF($E$40='Inversión compra'!$B$44,E44/'Inversión compra'!$G$48,IF($E$40='Inversión compra'!$B$50,E44/'Inversión compra'!$G$52,IF($E$40='Inversión compra'!$B$54,E44/'Inversión compra'!$G$56,"-")))</f>
        <v>0.019833882663151</v>
      </c>
      <c r="F46" s="135" t="n">
        <f aca="false">+IF($E$40='Inversión compra'!$B$44,F44/'Inversión compra'!$G$48,IF($E$40='Inversión compra'!$B$50,F44/'Inversión compra'!$G$52,IF($E$40='Inversión compra'!$B$54,F44/'Inversión compra'!$G$56,"-")))</f>
        <v>0.0294317732366513</v>
      </c>
      <c r="G46" s="136" t="n">
        <f aca="false">+IF($E$40='Inversión compra'!$B$44,G44/'Inversión compra'!$G$48,IF($E$40='Inversión compra'!$B$50,G44/'Inversión compra'!$G$52,IF($E$40='Inversión compra'!$B$54,G44/'Inversión compra'!$G$56,"-")))</f>
        <v>0.0433671720500989</v>
      </c>
      <c r="H46" s="19"/>
      <c r="I46" s="19"/>
      <c r="J46" s="19"/>
      <c r="K46" s="19"/>
      <c r="L46" s="19"/>
      <c r="M46" s="19"/>
      <c r="N46" s="19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</row>
    <row r="47" customFormat="false" ht="18" hidden="false" customHeight="true" outlineLevel="0" collapsed="false">
      <c r="A47" s="8"/>
      <c r="B47" s="19"/>
      <c r="C47" s="110"/>
      <c r="D47" s="69" t="s">
        <v>142</v>
      </c>
      <c r="E47" s="151" t="n">
        <f aca="false">+IF($E$40='Inversión compra'!$B$44,E45/'Inversión compra'!$G$48,IF($E$40='Inversión compra'!$B$50,E45/'Inversión compra'!$G$52,IF($E$40='Inversión compra'!$B$54,E45/'Inversión compra'!$G$56,"-")))</f>
        <v>0.00755235020395337</v>
      </c>
      <c r="F47" s="151" t="n">
        <f aca="false">+IF($E$40='Inversión compra'!$B$44,F45/'Inversión compra'!$G$48,IF($E$40='Inversión compra'!$B$50,F45/'Inversión compra'!$G$52,IF($E$40='Inversión compra'!$B$54,F45/'Inversión compra'!$G$56,"-")))</f>
        <v>0.0171502407774537</v>
      </c>
      <c r="G47" s="152" t="n">
        <f aca="false">+IF($E$40='Inversión compra'!$B$44,G45/'Inversión compra'!$G$48,IF($E$40='Inversión compra'!$B$50,G45/'Inversión compra'!$G$52,IF($E$40='Inversión compra'!$B$54,G45/'Inversión compra'!$G$56,"-")))</f>
        <v>0.0310856395909013</v>
      </c>
      <c r="H47" s="19"/>
      <c r="I47" s="19"/>
      <c r="J47" s="19"/>
      <c r="K47" s="19"/>
      <c r="L47" s="19"/>
      <c r="M47" s="19"/>
      <c r="N47" s="19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customFormat="false" ht="13.5" hidden="false" customHeight="true" outlineLevel="0" collapsed="false">
      <c r="A48" s="8"/>
      <c r="B48" s="19"/>
      <c r="C48" s="107"/>
      <c r="D48" s="107"/>
      <c r="E48" s="107"/>
      <c r="F48" s="107"/>
      <c r="G48" s="107"/>
      <c r="H48" s="19"/>
      <c r="I48" s="19"/>
      <c r="J48" s="19"/>
      <c r="K48" s="19"/>
      <c r="L48" s="19"/>
      <c r="M48" s="19"/>
      <c r="N48" s="19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</row>
    <row r="49" customFormat="false" ht="13.5" hidden="false" customHeight="true" outlineLevel="0" collapsed="false">
      <c r="A49" s="8"/>
      <c r="B49" s="19"/>
      <c r="C49" s="107"/>
      <c r="D49" s="107"/>
      <c r="E49" s="107"/>
      <c r="F49" s="153"/>
      <c r="G49" s="107"/>
      <c r="H49" s="19"/>
      <c r="I49" s="19"/>
      <c r="J49" s="19"/>
      <c r="K49" s="19"/>
      <c r="L49" s="19"/>
      <c r="M49" s="19"/>
      <c r="N49" s="19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customFormat="false" ht="13.5" hidden="false" customHeight="true" outlineLevel="0" collapsed="false">
      <c r="A50" s="8"/>
      <c r="B50" s="19"/>
      <c r="C50" s="107"/>
      <c r="D50" s="107"/>
      <c r="E50" s="107"/>
      <c r="F50" s="107"/>
      <c r="G50" s="107"/>
      <c r="H50" s="19"/>
      <c r="I50" s="19"/>
      <c r="J50" s="19"/>
      <c r="K50" s="19"/>
      <c r="L50" s="19"/>
      <c r="M50" s="19"/>
      <c r="N50" s="19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customFormat="false" ht="13.5" hidden="false" customHeight="true" outlineLevel="0" collapsed="false">
      <c r="A51" s="8"/>
      <c r="B51" s="19"/>
      <c r="C51" s="107"/>
      <c r="D51" s="107"/>
      <c r="E51" s="107"/>
      <c r="F51" s="107"/>
      <c r="G51" s="107"/>
      <c r="H51" s="19"/>
      <c r="I51" s="19"/>
      <c r="J51" s="19"/>
      <c r="K51" s="19"/>
      <c r="L51" s="19"/>
      <c r="M51" s="19"/>
      <c r="N51" s="19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</row>
    <row r="52" customFormat="false" ht="13.5" hidden="false" customHeight="true" outlineLevel="0" collapsed="false">
      <c r="A52" s="8"/>
      <c r="B52" s="19"/>
      <c r="C52" s="107"/>
      <c r="D52" s="107"/>
      <c r="E52" s="107"/>
      <c r="F52" s="107"/>
      <c r="G52" s="107"/>
      <c r="H52" s="19"/>
      <c r="I52" s="19"/>
      <c r="J52" s="19"/>
      <c r="K52" s="19"/>
      <c r="L52" s="19"/>
      <c r="M52" s="19"/>
      <c r="N52" s="19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</row>
    <row r="53" customFormat="false" ht="13.5" hidden="false" customHeight="true" outlineLevel="0" collapsed="false">
      <c r="A53" s="8"/>
      <c r="B53" s="19"/>
      <c r="C53" s="107"/>
      <c r="D53" s="107"/>
      <c r="E53" s="107"/>
      <c r="F53" s="107"/>
      <c r="G53" s="107"/>
      <c r="H53" s="19"/>
      <c r="I53" s="19"/>
      <c r="J53" s="19"/>
      <c r="K53" s="19"/>
      <c r="L53" s="19"/>
      <c r="M53" s="19"/>
      <c r="N53" s="19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</row>
    <row r="54" customFormat="false" ht="13.5" hidden="false" customHeight="true" outlineLevel="0" collapsed="false">
      <c r="A54" s="8"/>
      <c r="B54" s="19"/>
      <c r="C54" s="107"/>
      <c r="D54" s="107"/>
      <c r="E54" s="107"/>
      <c r="F54" s="107"/>
      <c r="G54" s="107"/>
      <c r="H54" s="19"/>
      <c r="I54" s="19"/>
      <c r="J54" s="19"/>
      <c r="K54" s="19"/>
      <c r="L54" s="19"/>
      <c r="M54" s="19"/>
      <c r="N54" s="19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</row>
    <row r="55" customFormat="false" ht="13.5" hidden="false" customHeight="true" outlineLevel="0" collapsed="false">
      <c r="A55" s="8"/>
      <c r="B55" s="50"/>
      <c r="C55" s="107"/>
      <c r="D55" s="107"/>
      <c r="E55" s="107"/>
      <c r="F55" s="107"/>
      <c r="G55" s="107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</row>
    <row r="56" customFormat="false" ht="13.5" hidden="false" customHeight="true" outlineLevel="0" collapsed="false">
      <c r="A56" s="8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</row>
    <row r="57" customFormat="false" ht="13.5" hidden="false" customHeight="true" outlineLevel="0" collapsed="false">
      <c r="A57" s="8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</row>
    <row r="58" customFormat="false" ht="13.5" hidden="false" customHeight="true" outlineLevel="0" collapsed="false">
      <c r="A58" s="8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</row>
    <row r="59" customFormat="false" ht="13.5" hidden="false" customHeight="true" outlineLevel="0" collapsed="false">
      <c r="A59" s="8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</row>
    <row r="60" customFormat="false" ht="13.5" hidden="false" customHeight="true" outlineLevel="0" collapsed="false">
      <c r="A60" s="8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</row>
    <row r="61" customFormat="false" ht="13.5" hidden="false" customHeight="true" outlineLevel="0" collapsed="false">
      <c r="A61" s="8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</row>
    <row r="62" customFormat="false" ht="13.5" hidden="false" customHeight="true" outlineLevel="0" collapsed="false">
      <c r="A62" s="8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</row>
    <row r="63" customFormat="false" ht="13.5" hidden="false" customHeight="true" outlineLevel="0" collapsed="false">
      <c r="A63" s="8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</row>
    <row r="64" customFormat="false" ht="13.5" hidden="false" customHeight="true" outlineLevel="0" collapsed="false">
      <c r="A64" s="8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</row>
    <row r="65" customFormat="false" ht="13.5" hidden="false" customHeight="true" outlineLevel="0" collapsed="false">
      <c r="A65" s="8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</row>
    <row r="66" customFormat="false" ht="13.5" hidden="false" customHeight="true" outlineLevel="0" collapsed="false">
      <c r="A66" s="8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</row>
    <row r="67" customFormat="false" ht="13.5" hidden="false" customHeight="true" outlineLevel="0" collapsed="false">
      <c r="A67" s="8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</row>
    <row r="68" customFormat="false" ht="13.5" hidden="false" customHeight="true" outlineLevel="0" collapsed="false">
      <c r="A68" s="8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</row>
    <row r="69" customFormat="false" ht="13.5" hidden="false" customHeight="true" outlineLevel="0" collapsed="false">
      <c r="A69" s="8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</row>
    <row r="70" customFormat="false" ht="13.5" hidden="false" customHeight="true" outlineLevel="0" collapsed="false">
      <c r="A70" s="8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</row>
    <row r="71" customFormat="false" ht="13.5" hidden="false" customHeight="true" outlineLevel="0" collapsed="false">
      <c r="A71" s="8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</row>
    <row r="72" customFormat="false" ht="13.5" hidden="false" customHeight="true" outlineLevel="0" collapsed="false">
      <c r="A72" s="8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</row>
    <row r="73" customFormat="false" ht="13.5" hidden="false" customHeight="true" outlineLevel="0" collapsed="false">
      <c r="A73" s="8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</row>
    <row r="74" customFormat="false" ht="13.5" hidden="false" customHeight="true" outlineLevel="0" collapsed="false">
      <c r="A74" s="8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</row>
    <row r="75" customFormat="false" ht="13.5" hidden="false" customHeight="true" outlineLevel="0" collapsed="false">
      <c r="A75" s="8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</row>
    <row r="76" customFormat="false" ht="13.5" hidden="false" customHeight="true" outlineLevel="0" collapsed="false">
      <c r="A76" s="8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</row>
    <row r="77" customFormat="false" ht="13.5" hidden="false" customHeight="true" outlineLevel="0" collapsed="false">
      <c r="A77" s="8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</row>
    <row r="78" customFormat="false" ht="13.5" hidden="false" customHeight="true" outlineLevel="0" collapsed="false">
      <c r="A78" s="8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</row>
    <row r="79" customFormat="false" ht="13.5" hidden="false" customHeight="true" outlineLevel="0" collapsed="false">
      <c r="A79" s="8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</row>
    <row r="80" customFormat="false" ht="13.5" hidden="false" customHeight="true" outlineLevel="0" collapsed="false">
      <c r="A80" s="8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</row>
    <row r="81" customFormat="false" ht="13.5" hidden="false" customHeight="true" outlineLevel="0" collapsed="false">
      <c r="A81" s="8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</row>
    <row r="82" customFormat="false" ht="13.5" hidden="false" customHeight="true" outlineLevel="0" collapsed="false">
      <c r="A82" s="8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</row>
    <row r="83" customFormat="false" ht="13.5" hidden="false" customHeight="true" outlineLevel="0" collapsed="false">
      <c r="A83" s="8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</row>
    <row r="84" customFormat="false" ht="13.5" hidden="false" customHeight="true" outlineLevel="0" collapsed="false">
      <c r="A84" s="8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</row>
    <row r="85" customFormat="false" ht="13.5" hidden="false" customHeight="true" outlineLevel="0" collapsed="false">
      <c r="A85" s="8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</row>
    <row r="86" customFormat="false" ht="13.5" hidden="false" customHeight="true" outlineLevel="0" collapsed="false">
      <c r="A86" s="8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</row>
    <row r="87" customFormat="false" ht="13.5" hidden="false" customHeight="true" outlineLevel="0" collapsed="false">
      <c r="A87" s="8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</row>
    <row r="88" customFormat="false" ht="13.5" hidden="false" customHeight="true" outlineLevel="0" collapsed="false">
      <c r="A88" s="8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</row>
    <row r="89" customFormat="false" ht="13.5" hidden="false" customHeight="true" outlineLevel="0" collapsed="false">
      <c r="A89" s="8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</row>
    <row r="90" customFormat="false" ht="13.5" hidden="false" customHeight="true" outlineLevel="0" collapsed="false">
      <c r="A90" s="8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</row>
    <row r="91" customFormat="false" ht="13.5" hidden="false" customHeight="true" outlineLevel="0" collapsed="false">
      <c r="A91" s="8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</row>
    <row r="92" customFormat="false" ht="13.5" hidden="false" customHeight="true" outlineLevel="0" collapsed="false">
      <c r="A92" s="8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</row>
    <row r="93" customFormat="false" ht="13.5" hidden="false" customHeight="true" outlineLevel="0" collapsed="false">
      <c r="A93" s="8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</row>
    <row r="94" customFormat="false" ht="13.5" hidden="false" customHeight="true" outlineLevel="0" collapsed="false">
      <c r="A94" s="8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</row>
    <row r="95" customFormat="false" ht="13.5" hidden="false" customHeight="true" outlineLevel="0" collapsed="false">
      <c r="A95" s="8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</row>
    <row r="96" customFormat="false" ht="13.5" hidden="false" customHeight="true" outlineLevel="0" collapsed="false">
      <c r="A96" s="8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</row>
    <row r="97" customFormat="false" ht="13.5" hidden="false" customHeight="true" outlineLevel="0" collapsed="false">
      <c r="A97" s="8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</row>
    <row r="98" customFormat="false" ht="13.5" hidden="false" customHeight="true" outlineLevel="0" collapsed="false">
      <c r="A98" s="8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</row>
    <row r="99" customFormat="false" ht="13.5" hidden="false" customHeight="true" outlineLevel="0" collapsed="false">
      <c r="A99" s="8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</row>
    <row r="100" customFormat="false" ht="13.5" hidden="false" customHeight="true" outlineLevel="0" collapsed="false">
      <c r="A100" s="8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</row>
    <row r="101" customFormat="false" ht="13.5" hidden="false" customHeight="true" outlineLevel="0" collapsed="false">
      <c r="A101" s="8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</row>
    <row r="102" customFormat="false" ht="13.5" hidden="false" customHeight="true" outlineLevel="0" collapsed="false">
      <c r="A102" s="8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</row>
    <row r="103" customFormat="false" ht="13.5" hidden="false" customHeight="true" outlineLevel="0" collapsed="false">
      <c r="A103" s="8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</row>
    <row r="104" customFormat="false" ht="13.5" hidden="false" customHeight="true" outlineLevel="0" collapsed="false">
      <c r="A104" s="8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</row>
    <row r="105" customFormat="false" ht="13.5" hidden="false" customHeight="true" outlineLevel="0" collapsed="false">
      <c r="A105" s="8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</row>
    <row r="106" customFormat="false" ht="13.5" hidden="false" customHeight="true" outlineLevel="0" collapsed="false">
      <c r="A106" s="8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</row>
    <row r="107" customFormat="false" ht="13.5" hidden="false" customHeight="true" outlineLevel="0" collapsed="false">
      <c r="A107" s="8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</row>
    <row r="108" customFormat="false" ht="13.5" hidden="false" customHeight="true" outlineLevel="0" collapsed="false">
      <c r="A108" s="8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</row>
    <row r="109" customFormat="false" ht="13.5" hidden="false" customHeight="true" outlineLevel="0" collapsed="false">
      <c r="A109" s="8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</row>
    <row r="110" customFormat="false" ht="13.5" hidden="false" customHeight="true" outlineLevel="0" collapsed="false">
      <c r="A110" s="8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</row>
    <row r="111" customFormat="false" ht="13.5" hidden="false" customHeight="true" outlineLevel="0" collapsed="false">
      <c r="A111" s="8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</row>
    <row r="112" customFormat="false" ht="13.5" hidden="false" customHeight="true" outlineLevel="0" collapsed="false">
      <c r="A112" s="8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</row>
    <row r="113" customFormat="false" ht="13.5" hidden="false" customHeight="true" outlineLevel="0" collapsed="false">
      <c r="A113" s="8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</row>
    <row r="114" customFormat="false" ht="13.5" hidden="false" customHeight="true" outlineLevel="0" collapsed="false">
      <c r="A114" s="8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</row>
    <row r="115" customFormat="false" ht="13.5" hidden="false" customHeight="true" outlineLevel="0" collapsed="false">
      <c r="A115" s="8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</row>
    <row r="116" customFormat="false" ht="13.5" hidden="false" customHeight="true" outlineLevel="0" collapsed="false">
      <c r="A116" s="8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</row>
    <row r="117" customFormat="false" ht="13.5" hidden="false" customHeight="true" outlineLevel="0" collapsed="false">
      <c r="A117" s="8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</row>
    <row r="118" customFormat="false" ht="13.5" hidden="false" customHeight="true" outlineLevel="0" collapsed="false">
      <c r="A118" s="8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</row>
    <row r="119" customFormat="false" ht="13.5" hidden="false" customHeight="true" outlineLevel="0" collapsed="false">
      <c r="A119" s="8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</row>
    <row r="120" customFormat="false" ht="13.5" hidden="false" customHeight="true" outlineLevel="0" collapsed="false">
      <c r="A120" s="8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</row>
    <row r="121" customFormat="false" ht="13.5" hidden="false" customHeight="true" outlineLevel="0" collapsed="false">
      <c r="A121" s="8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</row>
    <row r="122" customFormat="false" ht="13.5" hidden="false" customHeight="true" outlineLevel="0" collapsed="false">
      <c r="A122" s="8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</row>
    <row r="123" customFormat="false" ht="13.5" hidden="false" customHeight="true" outlineLevel="0" collapsed="false">
      <c r="A123" s="8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</row>
    <row r="124" customFormat="false" ht="13.5" hidden="false" customHeight="true" outlineLevel="0" collapsed="false">
      <c r="A124" s="8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</row>
    <row r="125" customFormat="false" ht="13.5" hidden="false" customHeight="true" outlineLevel="0" collapsed="false">
      <c r="A125" s="8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</row>
    <row r="126" customFormat="false" ht="13.5" hidden="false" customHeight="true" outlineLevel="0" collapsed="false">
      <c r="A126" s="8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</row>
    <row r="127" customFormat="false" ht="13.5" hidden="false" customHeight="true" outlineLevel="0" collapsed="false">
      <c r="A127" s="8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</row>
    <row r="128" customFormat="false" ht="13.5" hidden="false" customHeight="true" outlineLevel="0" collapsed="false">
      <c r="A128" s="8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</row>
    <row r="129" customFormat="false" ht="13.5" hidden="false" customHeight="true" outlineLevel="0" collapsed="false">
      <c r="A129" s="8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</row>
    <row r="130" customFormat="false" ht="13.5" hidden="false" customHeight="true" outlineLevel="0" collapsed="false">
      <c r="A130" s="8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</row>
    <row r="131" customFormat="false" ht="13.5" hidden="false" customHeight="true" outlineLevel="0" collapsed="false">
      <c r="A131" s="8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</row>
    <row r="132" customFormat="false" ht="13.5" hidden="false" customHeight="true" outlineLevel="0" collapsed="false">
      <c r="A132" s="8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</row>
    <row r="133" customFormat="false" ht="13.5" hidden="false" customHeight="true" outlineLevel="0" collapsed="false">
      <c r="A133" s="8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</row>
    <row r="134" customFormat="false" ht="13.5" hidden="false" customHeight="true" outlineLevel="0" collapsed="false">
      <c r="A134" s="8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</row>
    <row r="135" customFormat="false" ht="13.5" hidden="false" customHeight="true" outlineLevel="0" collapsed="false">
      <c r="A135" s="8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</row>
    <row r="136" customFormat="false" ht="13.5" hidden="false" customHeight="true" outlineLevel="0" collapsed="false">
      <c r="A136" s="8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</row>
    <row r="137" customFormat="false" ht="13.5" hidden="false" customHeight="true" outlineLevel="0" collapsed="false">
      <c r="A137" s="8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</row>
    <row r="138" customFormat="false" ht="13.5" hidden="false" customHeight="true" outlineLevel="0" collapsed="false">
      <c r="A138" s="8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</row>
    <row r="139" customFormat="false" ht="13.5" hidden="false" customHeight="true" outlineLevel="0" collapsed="false">
      <c r="A139" s="8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</row>
    <row r="140" customFormat="false" ht="13.5" hidden="false" customHeight="true" outlineLevel="0" collapsed="false">
      <c r="A140" s="8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</row>
    <row r="141" customFormat="false" ht="13.5" hidden="false" customHeight="true" outlineLevel="0" collapsed="false">
      <c r="A141" s="8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</row>
    <row r="142" customFormat="false" ht="13.5" hidden="false" customHeight="true" outlineLevel="0" collapsed="false">
      <c r="A142" s="8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</row>
    <row r="143" customFormat="false" ht="13.5" hidden="false" customHeight="true" outlineLevel="0" collapsed="false">
      <c r="A143" s="8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</row>
    <row r="144" customFormat="false" ht="13.5" hidden="false" customHeight="true" outlineLevel="0" collapsed="false">
      <c r="A144" s="8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</row>
    <row r="145" customFormat="false" ht="13.5" hidden="false" customHeight="true" outlineLevel="0" collapsed="false">
      <c r="A145" s="8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</row>
    <row r="146" customFormat="false" ht="13.5" hidden="false" customHeight="true" outlineLevel="0" collapsed="false">
      <c r="A146" s="8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</row>
    <row r="147" customFormat="false" ht="13.5" hidden="false" customHeight="true" outlineLevel="0" collapsed="false">
      <c r="A147" s="8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</row>
    <row r="148" customFormat="false" ht="13.5" hidden="false" customHeight="true" outlineLevel="0" collapsed="false">
      <c r="A148" s="8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</row>
    <row r="149" customFormat="false" ht="13.5" hidden="false" customHeight="true" outlineLevel="0" collapsed="false">
      <c r="A149" s="8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</row>
    <row r="150" customFormat="false" ht="13.5" hidden="false" customHeight="true" outlineLevel="0" collapsed="false">
      <c r="A150" s="8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</row>
    <row r="151" customFormat="false" ht="13.5" hidden="false" customHeight="true" outlineLevel="0" collapsed="false">
      <c r="A151" s="8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</row>
    <row r="152" customFormat="false" ht="13.5" hidden="false" customHeight="true" outlineLevel="0" collapsed="false">
      <c r="A152" s="8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</row>
    <row r="153" customFormat="false" ht="13.5" hidden="false" customHeight="true" outlineLevel="0" collapsed="false">
      <c r="A153" s="8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</row>
    <row r="154" customFormat="false" ht="13.5" hidden="false" customHeight="true" outlineLevel="0" collapsed="false">
      <c r="A154" s="8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</row>
    <row r="155" customFormat="false" ht="13.5" hidden="false" customHeight="true" outlineLevel="0" collapsed="false">
      <c r="A155" s="8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</row>
    <row r="156" customFormat="false" ht="13.5" hidden="false" customHeight="true" outlineLevel="0" collapsed="false">
      <c r="A156" s="8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</row>
    <row r="157" customFormat="false" ht="13.5" hidden="false" customHeight="true" outlineLevel="0" collapsed="false">
      <c r="A157" s="8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</row>
    <row r="158" customFormat="false" ht="13.5" hidden="false" customHeight="true" outlineLevel="0" collapsed="false">
      <c r="A158" s="8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</row>
    <row r="159" customFormat="false" ht="13.5" hidden="false" customHeight="true" outlineLevel="0" collapsed="false">
      <c r="A159" s="8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</row>
    <row r="160" customFormat="false" ht="13.5" hidden="false" customHeight="true" outlineLevel="0" collapsed="false">
      <c r="A160" s="8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</row>
    <row r="161" customFormat="false" ht="13.5" hidden="false" customHeight="true" outlineLevel="0" collapsed="false">
      <c r="A161" s="8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</row>
    <row r="162" customFormat="false" ht="13.5" hidden="false" customHeight="true" outlineLevel="0" collapsed="false">
      <c r="A162" s="8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</row>
    <row r="163" customFormat="false" ht="13.5" hidden="false" customHeight="true" outlineLevel="0" collapsed="false">
      <c r="A163" s="8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</row>
    <row r="164" customFormat="false" ht="13.5" hidden="false" customHeight="true" outlineLevel="0" collapsed="false">
      <c r="A164" s="8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</row>
    <row r="165" customFormat="false" ht="13.5" hidden="false" customHeight="true" outlineLevel="0" collapsed="false">
      <c r="A165" s="8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</row>
    <row r="166" customFormat="false" ht="13.5" hidden="false" customHeight="true" outlineLevel="0" collapsed="false">
      <c r="A166" s="8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</row>
    <row r="167" customFormat="false" ht="13.5" hidden="false" customHeight="true" outlineLevel="0" collapsed="false">
      <c r="A167" s="8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</row>
    <row r="168" customFormat="false" ht="13.5" hidden="false" customHeight="true" outlineLevel="0" collapsed="false">
      <c r="A168" s="8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</row>
    <row r="169" customFormat="false" ht="13.5" hidden="false" customHeight="true" outlineLevel="0" collapsed="false">
      <c r="A169" s="8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</row>
    <row r="170" customFormat="false" ht="13.5" hidden="false" customHeight="true" outlineLevel="0" collapsed="false">
      <c r="A170" s="8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</row>
    <row r="171" customFormat="false" ht="13.5" hidden="false" customHeight="true" outlineLevel="0" collapsed="false">
      <c r="A171" s="8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</row>
    <row r="172" customFormat="false" ht="13.5" hidden="false" customHeight="true" outlineLevel="0" collapsed="false">
      <c r="A172" s="8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</row>
    <row r="173" customFormat="false" ht="13.5" hidden="false" customHeight="true" outlineLevel="0" collapsed="false">
      <c r="A173" s="8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</row>
    <row r="174" customFormat="false" ht="13.5" hidden="false" customHeight="true" outlineLevel="0" collapsed="false">
      <c r="A174" s="8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</row>
    <row r="175" customFormat="false" ht="13.5" hidden="false" customHeight="true" outlineLevel="0" collapsed="false">
      <c r="A175" s="8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</row>
    <row r="176" customFormat="false" ht="13.5" hidden="false" customHeight="true" outlineLevel="0" collapsed="false">
      <c r="A176" s="8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</row>
    <row r="177" customFormat="false" ht="13.5" hidden="false" customHeight="true" outlineLevel="0" collapsed="false">
      <c r="A177" s="8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</row>
    <row r="178" customFormat="false" ht="13.5" hidden="false" customHeight="true" outlineLevel="0" collapsed="false">
      <c r="A178" s="8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</row>
    <row r="179" customFormat="false" ht="13.5" hidden="false" customHeight="true" outlineLevel="0" collapsed="false">
      <c r="A179" s="8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</row>
    <row r="180" customFormat="false" ht="13.5" hidden="false" customHeight="true" outlineLevel="0" collapsed="false">
      <c r="A180" s="8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</row>
    <row r="181" customFormat="false" ht="13.5" hidden="false" customHeight="true" outlineLevel="0" collapsed="false">
      <c r="A181" s="8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</row>
    <row r="182" customFormat="false" ht="13.5" hidden="false" customHeight="true" outlineLevel="0" collapsed="false">
      <c r="A182" s="8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</row>
    <row r="183" customFormat="false" ht="13.5" hidden="false" customHeight="true" outlineLevel="0" collapsed="false">
      <c r="A183" s="8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</row>
    <row r="184" customFormat="false" ht="13.5" hidden="false" customHeight="true" outlineLevel="0" collapsed="false">
      <c r="A184" s="8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</row>
    <row r="185" customFormat="false" ht="13.5" hidden="false" customHeight="true" outlineLevel="0" collapsed="false">
      <c r="A185" s="8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</row>
    <row r="186" customFormat="false" ht="13.5" hidden="false" customHeight="true" outlineLevel="0" collapsed="false">
      <c r="A186" s="8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</row>
    <row r="187" customFormat="false" ht="13.5" hidden="false" customHeight="true" outlineLevel="0" collapsed="false">
      <c r="A187" s="8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</row>
    <row r="188" customFormat="false" ht="13.5" hidden="false" customHeight="true" outlineLevel="0" collapsed="false">
      <c r="A188" s="8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</row>
    <row r="189" customFormat="false" ht="13.5" hidden="false" customHeight="true" outlineLevel="0" collapsed="false">
      <c r="A189" s="8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</row>
    <row r="190" customFormat="false" ht="13.5" hidden="false" customHeight="true" outlineLevel="0" collapsed="false">
      <c r="A190" s="8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</row>
    <row r="191" customFormat="false" ht="13.5" hidden="false" customHeight="true" outlineLevel="0" collapsed="false">
      <c r="A191" s="8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</row>
    <row r="192" customFormat="false" ht="13.5" hidden="false" customHeight="true" outlineLevel="0" collapsed="false">
      <c r="A192" s="8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</row>
    <row r="193" customFormat="false" ht="13.5" hidden="false" customHeight="true" outlineLevel="0" collapsed="false">
      <c r="A193" s="8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</row>
    <row r="194" customFormat="false" ht="13.5" hidden="false" customHeight="true" outlineLevel="0" collapsed="false">
      <c r="A194" s="8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</row>
    <row r="195" customFormat="false" ht="13.5" hidden="false" customHeight="true" outlineLevel="0" collapsed="false">
      <c r="A195" s="8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</row>
    <row r="196" customFormat="false" ht="13.5" hidden="false" customHeight="true" outlineLevel="0" collapsed="false">
      <c r="A196" s="8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</row>
    <row r="197" customFormat="false" ht="13.5" hidden="false" customHeight="true" outlineLevel="0" collapsed="false">
      <c r="A197" s="8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</row>
    <row r="198" customFormat="false" ht="13.5" hidden="false" customHeight="true" outlineLevel="0" collapsed="false">
      <c r="A198" s="8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</row>
    <row r="199" customFormat="false" ht="13.5" hidden="false" customHeight="true" outlineLevel="0" collapsed="false">
      <c r="A199" s="8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</row>
    <row r="200" customFormat="false" ht="13.5" hidden="false" customHeight="true" outlineLevel="0" collapsed="false">
      <c r="A200" s="8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</row>
    <row r="201" customFormat="false" ht="13.5" hidden="false" customHeight="true" outlineLevel="0" collapsed="false">
      <c r="A201" s="8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</row>
    <row r="202" customFormat="false" ht="13.5" hidden="false" customHeight="true" outlineLevel="0" collapsed="false">
      <c r="A202" s="8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</row>
    <row r="203" customFormat="false" ht="13.5" hidden="false" customHeight="true" outlineLevel="0" collapsed="false">
      <c r="A203" s="8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</row>
    <row r="204" customFormat="false" ht="13.5" hidden="false" customHeight="true" outlineLevel="0" collapsed="false">
      <c r="A204" s="8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</row>
    <row r="205" customFormat="false" ht="13.5" hidden="false" customHeight="true" outlineLevel="0" collapsed="false">
      <c r="A205" s="8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</row>
    <row r="206" customFormat="false" ht="13.5" hidden="false" customHeight="true" outlineLevel="0" collapsed="false">
      <c r="A206" s="8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</row>
    <row r="207" customFormat="false" ht="13.5" hidden="false" customHeight="true" outlineLevel="0" collapsed="false">
      <c r="A207" s="8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</row>
    <row r="208" customFormat="false" ht="13.5" hidden="false" customHeight="true" outlineLevel="0" collapsed="false">
      <c r="A208" s="8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</row>
    <row r="209" customFormat="false" ht="13.5" hidden="false" customHeight="true" outlineLevel="0" collapsed="false">
      <c r="A209" s="8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</row>
    <row r="210" customFormat="false" ht="13.5" hidden="false" customHeight="true" outlineLevel="0" collapsed="false">
      <c r="A210" s="8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</row>
    <row r="211" customFormat="false" ht="13.5" hidden="false" customHeight="true" outlineLevel="0" collapsed="false">
      <c r="A211" s="8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</row>
    <row r="212" customFormat="false" ht="13.5" hidden="false" customHeight="true" outlineLevel="0" collapsed="false">
      <c r="A212" s="8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</row>
    <row r="213" customFormat="false" ht="13.5" hidden="false" customHeight="true" outlineLevel="0" collapsed="false">
      <c r="A213" s="8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</row>
    <row r="214" customFormat="false" ht="13.5" hidden="false" customHeight="true" outlineLevel="0" collapsed="false">
      <c r="A214" s="8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</row>
    <row r="215" customFormat="false" ht="13.5" hidden="false" customHeight="true" outlineLevel="0" collapsed="false">
      <c r="A215" s="8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</row>
    <row r="216" customFormat="false" ht="13.5" hidden="false" customHeight="true" outlineLevel="0" collapsed="false">
      <c r="A216" s="8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</row>
    <row r="217" customFormat="false" ht="13.5" hidden="false" customHeight="true" outlineLevel="0" collapsed="false">
      <c r="A217" s="8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</row>
    <row r="218" customFormat="false" ht="13.5" hidden="false" customHeight="true" outlineLevel="0" collapsed="false">
      <c r="A218" s="8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</row>
    <row r="219" customFormat="false" ht="13.5" hidden="false" customHeight="true" outlineLevel="0" collapsed="false">
      <c r="A219" s="8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</row>
    <row r="220" customFormat="false" ht="13.5" hidden="false" customHeight="true" outlineLevel="0" collapsed="false">
      <c r="A220" s="8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</row>
    <row r="221" customFormat="false" ht="13.5" hidden="false" customHeight="true" outlineLevel="0" collapsed="false">
      <c r="A221" s="8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</row>
    <row r="222" customFormat="false" ht="13.5" hidden="false" customHeight="true" outlineLevel="0" collapsed="false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</row>
    <row r="223" customFormat="false" ht="13.5" hidden="false" customHeight="true" outlineLevel="0" collapsed="false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</row>
    <row r="224" customFormat="false" ht="13.5" hidden="false" customHeight="true" outlineLevel="0" collapsed="false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</row>
    <row r="225" customFormat="false" ht="13.5" hidden="false" customHeight="tru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</row>
    <row r="226" customFormat="false" ht="13.5" hidden="false" customHeight="tru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</row>
    <row r="227" customFormat="false" ht="13.5" hidden="false" customHeight="tru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</row>
    <row r="228" customFormat="false" ht="13.5" hidden="false" customHeight="tru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</row>
    <row r="229" customFormat="false" ht="13.5" hidden="false" customHeight="tru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</row>
    <row r="230" customFormat="false" ht="13.5" hidden="false" customHeight="tru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</row>
    <row r="231" customFormat="false" ht="13.5" hidden="false" customHeight="true" outlineLevel="0" collapsed="false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</row>
    <row r="232" customFormat="false" ht="13.5" hidden="false" customHeight="true" outlineLevel="0" collapsed="false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</row>
    <row r="233" customFormat="false" ht="13.5" hidden="false" customHeight="true" outlineLevel="0" collapsed="false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</row>
    <row r="234" customFormat="false" ht="13.5" hidden="false" customHeight="true" outlineLevel="0" collapsed="false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</row>
    <row r="235" customFormat="false" ht="15.75" hidden="false" customHeight="true" outlineLevel="0" collapsed="false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</row>
    <row r="236" customFormat="false" ht="15.75" hidden="false" customHeight="true" outlineLevel="0" collapsed="false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</row>
    <row r="237" customFormat="false" ht="15.75" hidden="false" customHeight="true" outlineLevel="0" collapsed="false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</row>
    <row r="238" customFormat="false" ht="15.75" hidden="false" customHeight="true" outlineLevel="0" collapsed="false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</row>
    <row r="239" customFormat="false" ht="15.75" hidden="false" customHeight="true" outlineLevel="0" collapsed="false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</row>
    <row r="240" customFormat="false" ht="15.75" hidden="false" customHeight="true" outlineLevel="0" collapsed="false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</row>
    <row r="241" customFormat="false" ht="15.75" hidden="false" customHeight="true" outlineLevel="0" collapsed="false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</row>
    <row r="242" customFormat="false" ht="15.75" hidden="false" customHeight="true" outlineLevel="0" collapsed="false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</row>
    <row r="243" customFormat="false" ht="15.75" hidden="false" customHeight="true" outlineLevel="0" collapsed="false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</row>
    <row r="244" customFormat="false" ht="15.75" hidden="false" customHeight="true" outlineLevel="0" collapsed="false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</row>
    <row r="245" customFormat="false" ht="15.75" hidden="false" customHeight="true" outlineLevel="0" collapsed="false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</row>
    <row r="246" customFormat="false" ht="15.75" hidden="false" customHeight="true" outlineLevel="0" collapsed="false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</row>
    <row r="247" customFormat="false" ht="15.75" hidden="false" customHeight="true" outlineLevel="0" collapsed="false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</row>
    <row r="248" customFormat="false" ht="15.75" hidden="false" customHeight="true" outlineLevel="0" collapsed="false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</row>
    <row r="249" customFormat="false" ht="15.75" hidden="false" customHeight="true" outlineLevel="0" collapsed="false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</row>
    <row r="250" customFormat="false" ht="15.75" hidden="false" customHeight="true" outlineLevel="0" collapsed="false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</row>
    <row r="251" customFormat="false" ht="15.75" hidden="false" customHeight="true" outlineLevel="0" collapsed="false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</row>
    <row r="252" customFormat="false" ht="15.75" hidden="false" customHeight="true" outlineLevel="0" collapsed="false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</row>
    <row r="253" customFormat="false" ht="15.75" hidden="false" customHeight="true" outlineLevel="0" collapsed="false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</row>
    <row r="254" customFormat="false" ht="15.75" hidden="false" customHeight="true" outlineLevel="0" collapsed="false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</row>
    <row r="255" customFormat="false" ht="15.75" hidden="false" customHeight="true" outlineLevel="0" collapsed="false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</row>
    <row r="256" customFormat="false" ht="15.75" hidden="false" customHeight="true" outlineLevel="0" collapsed="false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</row>
    <row r="257" customFormat="false" ht="15.75" hidden="false" customHeight="true" outlineLevel="0" collapsed="false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</row>
    <row r="258" customFormat="false" ht="15.75" hidden="false" customHeight="true" outlineLevel="0" collapsed="false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</row>
    <row r="259" customFormat="false" ht="15.75" hidden="false" customHeight="true" outlineLevel="0" collapsed="false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</row>
    <row r="260" customFormat="false" ht="15.75" hidden="false" customHeight="true" outlineLevel="0" collapsed="false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</row>
    <row r="261" customFormat="false" ht="15.75" hidden="false" customHeight="true" outlineLevel="0" collapsed="false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</row>
    <row r="262" customFormat="false" ht="15.75" hidden="false" customHeight="true" outlineLevel="0" collapsed="false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</row>
    <row r="263" customFormat="false" ht="15.75" hidden="false" customHeight="true" outlineLevel="0" collapsed="false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</row>
    <row r="264" customFormat="false" ht="15.75" hidden="false" customHeight="true" outlineLevel="0" collapsed="false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</row>
    <row r="265" customFormat="false" ht="15.75" hidden="false" customHeight="true" outlineLevel="0" collapsed="false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</row>
    <row r="266" customFormat="false" ht="15.75" hidden="false" customHeight="true" outlineLevel="0" collapsed="false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</row>
    <row r="267" customFormat="false" ht="15.75" hidden="false" customHeight="true" outlineLevel="0" collapsed="false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</row>
    <row r="268" customFormat="false" ht="15.75" hidden="false" customHeight="true" outlineLevel="0" collapsed="false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</row>
    <row r="269" customFormat="false" ht="15.75" hidden="false" customHeight="true" outlineLevel="0" collapsed="false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</row>
    <row r="270" customFormat="false" ht="15.75" hidden="false" customHeight="true" outlineLevel="0" collapsed="false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</row>
    <row r="271" customFormat="false" ht="15.75" hidden="false" customHeight="true" outlineLevel="0" collapsed="false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</row>
    <row r="272" customFormat="false" ht="15.75" hidden="false" customHeight="true" outlineLevel="0" collapsed="false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</row>
    <row r="273" customFormat="false" ht="15.75" hidden="false" customHeight="true" outlineLevel="0" collapsed="false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</row>
    <row r="274" customFormat="false" ht="15.75" hidden="false" customHeight="true" outlineLevel="0" collapsed="false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</row>
    <row r="275" customFormat="false" ht="15.75" hidden="false" customHeight="true" outlineLevel="0" collapsed="false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</row>
    <row r="276" customFormat="false" ht="15.75" hidden="false" customHeight="true" outlineLevel="0" collapsed="false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</row>
    <row r="277" customFormat="false" ht="15.75" hidden="false" customHeight="true" outlineLevel="0" collapsed="false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</row>
    <row r="278" customFormat="false" ht="15.75" hidden="false" customHeight="true" outlineLevel="0" collapsed="false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</row>
    <row r="279" customFormat="false" ht="15.75" hidden="false" customHeight="true" outlineLevel="0" collapsed="false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</row>
    <row r="280" customFormat="false" ht="15.75" hidden="false" customHeight="true" outlineLevel="0" collapsed="false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</row>
    <row r="281" customFormat="false" ht="15.75" hidden="false" customHeight="true" outlineLevel="0" collapsed="false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</row>
    <row r="282" customFormat="false" ht="15.75" hidden="false" customHeight="true" outlineLevel="0" collapsed="false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</row>
    <row r="283" customFormat="false" ht="15.75" hidden="false" customHeight="true" outlineLevel="0" collapsed="false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</row>
    <row r="284" customFormat="false" ht="15.75" hidden="false" customHeight="true" outlineLevel="0" collapsed="false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</row>
    <row r="285" customFormat="false" ht="15.75" hidden="false" customHeight="true" outlineLevel="0" collapsed="false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</row>
    <row r="286" customFormat="false" ht="15.75" hidden="false" customHeight="true" outlineLevel="0" collapsed="false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</row>
    <row r="287" customFormat="false" ht="15.75" hidden="false" customHeight="true" outlineLevel="0" collapsed="false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</row>
    <row r="288" customFormat="false" ht="15.75" hidden="false" customHeight="true" outlineLevel="0" collapsed="false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</row>
    <row r="289" customFormat="false" ht="15.75" hidden="false" customHeight="true" outlineLevel="0" collapsed="false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</row>
    <row r="290" customFormat="false" ht="15.75" hidden="false" customHeight="true" outlineLevel="0" collapsed="false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</row>
    <row r="291" customFormat="false" ht="15.75" hidden="false" customHeight="true" outlineLevel="0" collapsed="false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</row>
    <row r="292" customFormat="false" ht="15.75" hidden="false" customHeight="true" outlineLevel="0" collapsed="false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</row>
    <row r="293" customFormat="false" ht="15.75" hidden="false" customHeight="true" outlineLevel="0" collapsed="false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</row>
    <row r="294" customFormat="false" ht="15.75" hidden="false" customHeight="true" outlineLevel="0" collapsed="false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</row>
    <row r="295" customFormat="false" ht="15.75" hidden="false" customHeight="true" outlineLevel="0" collapsed="false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</row>
    <row r="296" customFormat="false" ht="15.75" hidden="false" customHeight="true" outlineLevel="0" collapsed="false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</row>
    <row r="297" customFormat="false" ht="15.75" hidden="false" customHeight="true" outlineLevel="0" collapsed="false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</row>
    <row r="298" customFormat="false" ht="15.75" hidden="false" customHeight="true" outlineLevel="0" collapsed="false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</row>
    <row r="299" customFormat="false" ht="15.75" hidden="false" customHeight="true" outlineLevel="0" collapsed="false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</row>
    <row r="300" customFormat="false" ht="15.75" hidden="false" customHeight="true" outlineLevel="0" collapsed="false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</row>
    <row r="301" customFormat="false" ht="15.75" hidden="false" customHeight="true" outlineLevel="0" collapsed="false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</row>
    <row r="302" customFormat="false" ht="15.75" hidden="false" customHeight="true" outlineLevel="0" collapsed="false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</row>
    <row r="303" customFormat="false" ht="15.75" hidden="false" customHeight="true" outlineLevel="0" collapsed="false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</row>
    <row r="304" customFormat="false" ht="15.75" hidden="false" customHeight="true" outlineLevel="0" collapsed="false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</row>
    <row r="305" customFormat="false" ht="15.75" hidden="false" customHeight="true" outlineLevel="0" collapsed="false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</row>
    <row r="306" customFormat="false" ht="15.75" hidden="false" customHeight="true" outlineLevel="0" collapsed="false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</row>
    <row r="307" customFormat="false" ht="15.75" hidden="false" customHeight="true" outlineLevel="0" collapsed="false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</row>
    <row r="308" customFormat="false" ht="15.75" hidden="false" customHeight="true" outlineLevel="0" collapsed="false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</row>
    <row r="309" customFormat="false" ht="15.75" hidden="false" customHeight="true" outlineLevel="0" collapsed="false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</row>
    <row r="310" customFormat="false" ht="15.75" hidden="false" customHeight="true" outlineLevel="0" collapsed="false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</row>
    <row r="311" customFormat="false" ht="15.75" hidden="false" customHeight="true" outlineLevel="0" collapsed="false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</row>
    <row r="312" customFormat="false" ht="15.75" hidden="false" customHeight="true" outlineLevel="0" collapsed="false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</row>
    <row r="313" customFormat="false" ht="15.75" hidden="false" customHeight="true" outlineLevel="0" collapsed="false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</row>
    <row r="314" customFormat="false" ht="15.75" hidden="false" customHeight="true" outlineLevel="0" collapsed="false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</row>
    <row r="315" customFormat="false" ht="15.75" hidden="false" customHeight="true" outlineLevel="0" collapsed="false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</row>
    <row r="316" customFormat="false" ht="15.75" hidden="false" customHeight="true" outlineLevel="0" collapsed="false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</row>
    <row r="317" customFormat="false" ht="15.75" hidden="false" customHeight="true" outlineLevel="0" collapsed="false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</row>
    <row r="318" customFormat="false" ht="15.75" hidden="false" customHeight="true" outlineLevel="0" collapsed="false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</row>
    <row r="319" customFormat="false" ht="15.75" hidden="false" customHeight="true" outlineLevel="0" collapsed="false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</row>
    <row r="320" customFormat="false" ht="15.75" hidden="false" customHeight="true" outlineLevel="0" collapsed="false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</row>
    <row r="321" customFormat="false" ht="15.75" hidden="false" customHeight="true" outlineLevel="0" collapsed="false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</row>
    <row r="322" customFormat="false" ht="15.75" hidden="false" customHeight="true" outlineLevel="0" collapsed="false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</row>
    <row r="323" customFormat="false" ht="15.75" hidden="false" customHeight="true" outlineLevel="0" collapsed="false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</row>
    <row r="324" customFormat="false" ht="15.75" hidden="false" customHeight="true" outlineLevel="0" collapsed="false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</row>
    <row r="325" customFormat="false" ht="15.75" hidden="false" customHeight="true" outlineLevel="0" collapsed="false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</row>
    <row r="326" customFormat="false" ht="15.75" hidden="false" customHeight="true" outlineLevel="0" collapsed="false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</row>
    <row r="327" customFormat="false" ht="15.75" hidden="false" customHeight="true" outlineLevel="0" collapsed="false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</row>
    <row r="328" customFormat="false" ht="15.75" hidden="false" customHeight="true" outlineLevel="0" collapsed="false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</row>
    <row r="329" customFormat="false" ht="15.75" hidden="false" customHeight="true" outlineLevel="0" collapsed="false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</row>
    <row r="330" customFormat="false" ht="15.75" hidden="false" customHeight="true" outlineLevel="0" collapsed="false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</row>
    <row r="331" customFormat="false" ht="15.75" hidden="false" customHeight="true" outlineLevel="0" collapsed="false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</row>
    <row r="332" customFormat="false" ht="15.75" hidden="false" customHeight="true" outlineLevel="0" collapsed="false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</row>
    <row r="333" customFormat="false" ht="15.75" hidden="false" customHeight="true" outlineLevel="0" collapsed="false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</row>
    <row r="334" customFormat="false" ht="15.75" hidden="false" customHeight="true" outlineLevel="0" collapsed="false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</row>
    <row r="335" customFormat="false" ht="15.75" hidden="false" customHeight="true" outlineLevel="0" collapsed="false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</row>
    <row r="336" customFormat="false" ht="15.75" hidden="false" customHeight="true" outlineLevel="0" collapsed="false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</row>
    <row r="337" customFormat="false" ht="15.75" hidden="false" customHeight="true" outlineLevel="0" collapsed="false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</row>
    <row r="338" customFormat="false" ht="15.75" hidden="false" customHeight="true" outlineLevel="0" collapsed="false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</row>
    <row r="339" customFormat="false" ht="15.75" hidden="false" customHeight="true" outlineLevel="0" collapsed="false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</row>
    <row r="340" customFormat="false" ht="15.75" hidden="false" customHeight="true" outlineLevel="0" collapsed="false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</row>
    <row r="341" customFormat="false" ht="15.75" hidden="false" customHeight="true" outlineLevel="0" collapsed="false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</row>
    <row r="342" customFormat="false" ht="15.75" hidden="false" customHeight="true" outlineLevel="0" collapsed="false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</row>
    <row r="343" customFormat="false" ht="15.75" hidden="false" customHeight="true" outlineLevel="0" collapsed="false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</row>
    <row r="344" customFormat="false" ht="15.75" hidden="false" customHeight="true" outlineLevel="0" collapsed="false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</row>
    <row r="345" customFormat="false" ht="15.75" hidden="false" customHeight="true" outlineLevel="0" collapsed="false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</row>
    <row r="346" customFormat="false" ht="15.75" hidden="false" customHeight="true" outlineLevel="0" collapsed="false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</row>
    <row r="347" customFormat="false" ht="15.75" hidden="false" customHeight="true" outlineLevel="0" collapsed="false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</row>
    <row r="348" customFormat="false" ht="15.75" hidden="false" customHeight="true" outlineLevel="0" collapsed="false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</row>
    <row r="349" customFormat="false" ht="15.75" hidden="false" customHeight="true" outlineLevel="0" collapsed="false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</row>
    <row r="350" customFormat="false" ht="15.75" hidden="false" customHeight="true" outlineLevel="0" collapsed="false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</row>
    <row r="351" customFormat="false" ht="15.75" hidden="false" customHeight="true" outlineLevel="0" collapsed="false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</row>
    <row r="352" customFormat="false" ht="15.75" hidden="false" customHeight="true" outlineLevel="0" collapsed="false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</row>
    <row r="353" customFormat="false" ht="15.75" hidden="false" customHeight="true" outlineLevel="0" collapsed="false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</row>
    <row r="354" customFormat="false" ht="15.75" hidden="false" customHeight="true" outlineLevel="0" collapsed="false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</row>
    <row r="355" customFormat="false" ht="15.75" hidden="false" customHeight="true" outlineLevel="0" collapsed="false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</row>
    <row r="356" customFormat="false" ht="15.75" hidden="false" customHeight="true" outlineLevel="0" collapsed="false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</row>
    <row r="357" customFormat="false" ht="15.75" hidden="false" customHeight="true" outlineLevel="0" collapsed="false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</row>
    <row r="358" customFormat="false" ht="15.75" hidden="false" customHeight="true" outlineLevel="0" collapsed="false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</row>
    <row r="359" customFormat="false" ht="15.75" hidden="false" customHeight="true" outlineLevel="0" collapsed="false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</row>
    <row r="360" customFormat="false" ht="15.75" hidden="false" customHeight="true" outlineLevel="0" collapsed="false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</row>
    <row r="361" customFormat="false" ht="15.75" hidden="false" customHeight="true" outlineLevel="0" collapsed="false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</row>
    <row r="362" customFormat="false" ht="15.75" hidden="false" customHeight="true" outlineLevel="0" collapsed="false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</row>
    <row r="363" customFormat="false" ht="15.75" hidden="false" customHeight="true" outlineLevel="0" collapsed="false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</row>
    <row r="364" customFormat="false" ht="15.75" hidden="false" customHeight="true" outlineLevel="0" collapsed="false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</row>
    <row r="365" customFormat="false" ht="15.75" hidden="false" customHeight="true" outlineLevel="0" collapsed="false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</row>
    <row r="366" customFormat="false" ht="15.75" hidden="false" customHeight="true" outlineLevel="0" collapsed="false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</row>
    <row r="367" customFormat="false" ht="15.75" hidden="false" customHeight="true" outlineLevel="0" collapsed="false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</row>
    <row r="368" customFormat="false" ht="15.75" hidden="false" customHeight="true" outlineLevel="0" collapsed="false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</row>
    <row r="369" customFormat="false" ht="15.75" hidden="false" customHeight="true" outlineLevel="0" collapsed="false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</row>
    <row r="370" customFormat="false" ht="15.75" hidden="false" customHeight="true" outlineLevel="0" collapsed="false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</row>
    <row r="371" customFormat="false" ht="15.75" hidden="false" customHeight="true" outlineLevel="0" collapsed="false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</row>
    <row r="372" customFormat="false" ht="15.75" hidden="false" customHeight="true" outlineLevel="0" collapsed="false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</row>
    <row r="373" customFormat="false" ht="15.75" hidden="false" customHeight="true" outlineLevel="0" collapsed="false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</row>
    <row r="374" customFormat="false" ht="15.75" hidden="false" customHeight="true" outlineLevel="0" collapsed="false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</row>
    <row r="375" customFormat="false" ht="15.75" hidden="false" customHeight="true" outlineLevel="0" collapsed="false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</row>
    <row r="376" customFormat="false" ht="15.75" hidden="false" customHeight="true" outlineLevel="0" collapsed="false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</row>
    <row r="377" customFormat="false" ht="15.75" hidden="false" customHeight="true" outlineLevel="0" collapsed="false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</row>
    <row r="378" customFormat="false" ht="15.75" hidden="false" customHeight="true" outlineLevel="0" collapsed="false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</row>
    <row r="379" customFormat="false" ht="15.75" hidden="false" customHeight="true" outlineLevel="0" collapsed="false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</row>
    <row r="380" customFormat="false" ht="15.75" hidden="false" customHeight="true" outlineLevel="0" collapsed="false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</row>
    <row r="381" customFormat="false" ht="15.75" hidden="false" customHeight="true" outlineLevel="0" collapsed="false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</row>
    <row r="382" customFormat="false" ht="15.75" hidden="false" customHeight="true" outlineLevel="0" collapsed="false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</row>
    <row r="383" customFormat="false" ht="15.75" hidden="false" customHeight="true" outlineLevel="0" collapsed="false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</row>
    <row r="384" customFormat="false" ht="15.75" hidden="false" customHeight="true" outlineLevel="0" collapsed="false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</row>
    <row r="385" customFormat="false" ht="15.75" hidden="false" customHeight="true" outlineLevel="0" collapsed="false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</row>
    <row r="386" customFormat="false" ht="15.75" hidden="false" customHeight="true" outlineLevel="0" collapsed="false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</row>
    <row r="387" customFormat="false" ht="15.75" hidden="false" customHeight="true" outlineLevel="0" collapsed="false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</row>
    <row r="388" customFormat="false" ht="15.75" hidden="false" customHeight="true" outlineLevel="0" collapsed="false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</row>
    <row r="389" customFormat="false" ht="15.75" hidden="false" customHeight="true" outlineLevel="0" collapsed="false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</row>
    <row r="390" customFormat="false" ht="15.75" hidden="false" customHeight="true" outlineLevel="0" collapsed="false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</row>
    <row r="391" customFormat="false" ht="15.75" hidden="false" customHeight="true" outlineLevel="0" collapsed="false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</row>
    <row r="392" customFormat="false" ht="15.75" hidden="false" customHeight="true" outlineLevel="0" collapsed="false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</row>
    <row r="393" customFormat="false" ht="15.75" hidden="false" customHeight="true" outlineLevel="0" collapsed="false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</row>
    <row r="394" customFormat="false" ht="15.75" hidden="false" customHeight="true" outlineLevel="0" collapsed="false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</row>
    <row r="395" customFormat="false" ht="15.75" hidden="false" customHeight="true" outlineLevel="0" collapsed="false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</row>
    <row r="396" customFormat="false" ht="15.75" hidden="false" customHeight="true" outlineLevel="0" collapsed="false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</row>
    <row r="397" customFormat="false" ht="15.75" hidden="false" customHeight="true" outlineLevel="0" collapsed="false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</row>
    <row r="398" customFormat="false" ht="15.75" hidden="false" customHeight="true" outlineLevel="0" collapsed="false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</row>
    <row r="399" customFormat="false" ht="15.75" hidden="false" customHeight="true" outlineLevel="0" collapsed="false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</row>
    <row r="400" customFormat="false" ht="15.75" hidden="false" customHeight="true" outlineLevel="0" collapsed="false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</row>
    <row r="401" customFormat="false" ht="15.75" hidden="false" customHeight="true" outlineLevel="0" collapsed="false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</row>
    <row r="402" customFormat="false" ht="15.75" hidden="false" customHeight="true" outlineLevel="0" collapsed="false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</row>
    <row r="403" customFormat="false" ht="15.75" hidden="false" customHeight="true" outlineLevel="0" collapsed="false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</row>
    <row r="404" customFormat="false" ht="15.75" hidden="false" customHeight="true" outlineLevel="0" collapsed="false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</row>
    <row r="405" customFormat="false" ht="15.75" hidden="false" customHeight="true" outlineLevel="0" collapsed="false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</row>
    <row r="406" customFormat="false" ht="15.75" hidden="false" customHeight="true" outlineLevel="0" collapsed="false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</row>
    <row r="407" customFormat="false" ht="15.75" hidden="false" customHeight="true" outlineLevel="0" collapsed="false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</row>
    <row r="408" customFormat="false" ht="15.75" hidden="false" customHeight="true" outlineLevel="0" collapsed="false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</row>
    <row r="409" customFormat="false" ht="15.75" hidden="false" customHeight="true" outlineLevel="0" collapsed="false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</row>
    <row r="410" customFormat="false" ht="15.75" hidden="false" customHeight="true" outlineLevel="0" collapsed="false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</row>
    <row r="411" customFormat="false" ht="15.75" hidden="false" customHeight="true" outlineLevel="0" collapsed="false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</row>
    <row r="412" customFormat="false" ht="15.75" hidden="false" customHeight="true" outlineLevel="0" collapsed="false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</row>
    <row r="413" customFormat="false" ht="15.75" hidden="false" customHeight="true" outlineLevel="0" collapsed="false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</row>
    <row r="414" customFormat="false" ht="15.75" hidden="false" customHeight="true" outlineLevel="0" collapsed="false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</row>
    <row r="415" customFormat="false" ht="15.75" hidden="false" customHeight="true" outlineLevel="0" collapsed="false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</row>
    <row r="416" customFormat="false" ht="15.75" hidden="false" customHeight="true" outlineLevel="0" collapsed="false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</row>
    <row r="417" customFormat="false" ht="15.75" hidden="false" customHeight="true" outlineLevel="0" collapsed="false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</row>
    <row r="418" customFormat="false" ht="15.75" hidden="false" customHeight="true" outlineLevel="0" collapsed="false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</row>
    <row r="419" customFormat="false" ht="15.75" hidden="false" customHeight="true" outlineLevel="0" collapsed="false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</row>
    <row r="420" customFormat="false" ht="15.75" hidden="false" customHeight="true" outlineLevel="0" collapsed="false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</row>
    <row r="421" customFormat="false" ht="15.75" hidden="false" customHeight="true" outlineLevel="0" collapsed="false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</row>
    <row r="422" customFormat="false" ht="15.75" hidden="false" customHeight="true" outlineLevel="0" collapsed="false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</row>
    <row r="423" customFormat="false" ht="15.75" hidden="false" customHeight="true" outlineLevel="0" collapsed="false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</row>
    <row r="424" customFormat="false" ht="15.75" hidden="false" customHeight="true" outlineLevel="0" collapsed="false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</row>
    <row r="425" customFormat="false" ht="15.75" hidden="false" customHeight="true" outlineLevel="0" collapsed="false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</row>
    <row r="426" customFormat="false" ht="15.75" hidden="false" customHeight="true" outlineLevel="0" collapsed="false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</row>
    <row r="427" customFormat="false" ht="15.75" hidden="false" customHeight="true" outlineLevel="0" collapsed="false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</row>
    <row r="428" customFormat="false" ht="15.75" hidden="false" customHeight="true" outlineLevel="0" collapsed="false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</row>
    <row r="429" customFormat="false" ht="15.75" hidden="false" customHeight="true" outlineLevel="0" collapsed="false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</row>
    <row r="430" customFormat="false" ht="15.75" hidden="false" customHeight="true" outlineLevel="0" collapsed="false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</row>
    <row r="431" customFormat="false" ht="15.75" hidden="false" customHeight="true" outlineLevel="0" collapsed="false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</row>
    <row r="432" customFormat="false" ht="15.75" hidden="false" customHeight="true" outlineLevel="0" collapsed="false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</row>
    <row r="433" customFormat="false" ht="15.75" hidden="false" customHeight="true" outlineLevel="0" collapsed="false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</row>
    <row r="434" customFormat="false" ht="15.75" hidden="false" customHeight="true" outlineLevel="0" collapsed="false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</row>
    <row r="435" customFormat="false" ht="15.75" hidden="false" customHeight="true" outlineLevel="0" collapsed="false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</row>
    <row r="436" customFormat="false" ht="15.75" hidden="false" customHeight="true" outlineLevel="0" collapsed="false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</row>
    <row r="437" customFormat="false" ht="15.75" hidden="false" customHeight="true" outlineLevel="0" collapsed="false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</row>
    <row r="438" customFormat="false" ht="15.75" hidden="false" customHeight="true" outlineLevel="0" collapsed="false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</row>
    <row r="439" customFormat="false" ht="15.75" hidden="false" customHeight="true" outlineLevel="0" collapsed="false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</row>
    <row r="440" customFormat="false" ht="15.75" hidden="false" customHeight="true" outlineLevel="0" collapsed="false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</row>
    <row r="441" customFormat="false" ht="15.75" hidden="false" customHeight="true" outlineLevel="0" collapsed="false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</row>
    <row r="442" customFormat="false" ht="15.75" hidden="false" customHeight="true" outlineLevel="0" collapsed="false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</row>
    <row r="443" customFormat="false" ht="15.75" hidden="false" customHeight="true" outlineLevel="0" collapsed="false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</row>
    <row r="444" customFormat="false" ht="15.75" hidden="false" customHeight="true" outlineLevel="0" collapsed="false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</row>
    <row r="445" customFormat="false" ht="15.75" hidden="false" customHeight="true" outlineLevel="0" collapsed="false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</row>
    <row r="446" customFormat="false" ht="15.75" hidden="false" customHeight="true" outlineLevel="0" collapsed="false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</row>
    <row r="447" customFormat="false" ht="15.75" hidden="false" customHeight="true" outlineLevel="0" collapsed="false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</row>
    <row r="448" customFormat="false" ht="15.75" hidden="false" customHeight="true" outlineLevel="0" collapsed="false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</row>
    <row r="449" customFormat="false" ht="15.75" hidden="false" customHeight="true" outlineLevel="0" collapsed="false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</row>
    <row r="450" customFormat="false" ht="15.75" hidden="false" customHeight="true" outlineLevel="0" collapsed="false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</row>
    <row r="451" customFormat="false" ht="15.75" hidden="false" customHeight="true" outlineLevel="0" collapsed="false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</row>
    <row r="452" customFormat="false" ht="15.75" hidden="false" customHeight="true" outlineLevel="0" collapsed="false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</row>
    <row r="453" customFormat="false" ht="15.75" hidden="false" customHeight="true" outlineLevel="0" collapsed="false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</row>
    <row r="454" customFormat="false" ht="15.75" hidden="false" customHeight="true" outlineLevel="0" collapsed="false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</row>
    <row r="455" customFormat="false" ht="15.75" hidden="false" customHeight="true" outlineLevel="0" collapsed="false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</row>
    <row r="456" customFormat="false" ht="15.75" hidden="false" customHeight="true" outlineLevel="0" collapsed="false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</row>
    <row r="457" customFormat="false" ht="15.75" hidden="false" customHeight="true" outlineLevel="0" collapsed="false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</row>
    <row r="458" customFormat="false" ht="15.75" hidden="false" customHeight="true" outlineLevel="0" collapsed="false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</row>
    <row r="459" customFormat="false" ht="15.75" hidden="false" customHeight="true" outlineLevel="0" collapsed="false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</row>
    <row r="460" customFormat="false" ht="15.75" hidden="false" customHeight="true" outlineLevel="0" collapsed="false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</row>
    <row r="461" customFormat="false" ht="15.75" hidden="false" customHeight="true" outlineLevel="0" collapsed="false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</row>
    <row r="462" customFormat="false" ht="15.75" hidden="false" customHeight="true" outlineLevel="0" collapsed="false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</row>
    <row r="463" customFormat="false" ht="15.75" hidden="false" customHeight="true" outlineLevel="0" collapsed="false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</row>
    <row r="464" customFormat="false" ht="15.75" hidden="false" customHeight="true" outlineLevel="0" collapsed="false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</row>
    <row r="465" customFormat="false" ht="15.75" hidden="false" customHeight="true" outlineLevel="0" collapsed="false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</row>
    <row r="466" customFormat="false" ht="15.75" hidden="false" customHeight="true" outlineLevel="0" collapsed="false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</row>
    <row r="467" customFormat="false" ht="15.75" hidden="false" customHeight="true" outlineLevel="0" collapsed="false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</row>
    <row r="468" customFormat="false" ht="15.75" hidden="false" customHeight="true" outlineLevel="0" collapsed="false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</row>
    <row r="469" customFormat="false" ht="15.75" hidden="false" customHeight="true" outlineLevel="0" collapsed="false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</row>
    <row r="470" customFormat="false" ht="15.75" hidden="false" customHeight="true" outlineLevel="0" collapsed="false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</row>
    <row r="471" customFormat="false" ht="15.75" hidden="false" customHeight="true" outlineLevel="0" collapsed="false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</row>
    <row r="472" customFormat="false" ht="15.75" hidden="false" customHeight="true" outlineLevel="0" collapsed="false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</row>
    <row r="473" customFormat="false" ht="15.75" hidden="false" customHeight="true" outlineLevel="0" collapsed="false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</row>
    <row r="474" customFormat="false" ht="15.75" hidden="false" customHeight="true" outlineLevel="0" collapsed="false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</row>
    <row r="475" customFormat="false" ht="15.75" hidden="false" customHeight="true" outlineLevel="0" collapsed="false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</row>
    <row r="476" customFormat="false" ht="15.75" hidden="false" customHeight="true" outlineLevel="0" collapsed="false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</row>
    <row r="477" customFormat="false" ht="15.75" hidden="false" customHeight="true" outlineLevel="0" collapsed="false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</row>
    <row r="478" customFormat="false" ht="15.75" hidden="false" customHeight="true" outlineLevel="0" collapsed="false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</row>
    <row r="479" customFormat="false" ht="15.75" hidden="false" customHeight="true" outlineLevel="0" collapsed="false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</row>
    <row r="480" customFormat="false" ht="15.75" hidden="false" customHeight="true" outlineLevel="0" collapsed="false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</row>
    <row r="481" customFormat="false" ht="15.75" hidden="false" customHeight="true" outlineLevel="0" collapsed="false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</row>
    <row r="482" customFormat="false" ht="15.75" hidden="false" customHeight="true" outlineLevel="0" collapsed="false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</row>
    <row r="483" customFormat="false" ht="15.75" hidden="false" customHeight="true" outlineLevel="0" collapsed="false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</row>
    <row r="484" customFormat="false" ht="15.75" hidden="false" customHeight="true" outlineLevel="0" collapsed="false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</row>
    <row r="485" customFormat="false" ht="15.75" hidden="false" customHeight="true" outlineLevel="0" collapsed="false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</row>
    <row r="486" customFormat="false" ht="15.75" hidden="false" customHeight="true" outlineLevel="0" collapsed="false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</row>
    <row r="487" customFormat="false" ht="15.75" hidden="false" customHeight="true" outlineLevel="0" collapsed="false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</row>
    <row r="488" customFormat="false" ht="15.75" hidden="false" customHeight="true" outlineLevel="0" collapsed="false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</row>
    <row r="489" customFormat="false" ht="15.75" hidden="false" customHeight="true" outlineLevel="0" collapsed="false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</row>
    <row r="490" customFormat="false" ht="15.75" hidden="false" customHeight="true" outlineLevel="0" collapsed="false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</row>
    <row r="491" customFormat="false" ht="15.75" hidden="false" customHeight="true" outlineLevel="0" collapsed="false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</row>
    <row r="492" customFormat="false" ht="15.75" hidden="false" customHeight="true" outlineLevel="0" collapsed="false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</row>
    <row r="493" customFormat="false" ht="15.75" hidden="false" customHeight="true" outlineLevel="0" collapsed="false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</row>
    <row r="494" customFormat="false" ht="15.75" hidden="false" customHeight="true" outlineLevel="0" collapsed="false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</row>
    <row r="495" customFormat="false" ht="15.75" hidden="false" customHeight="true" outlineLevel="0" collapsed="false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</row>
    <row r="496" customFormat="false" ht="15.75" hidden="false" customHeight="true" outlineLevel="0" collapsed="false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</row>
    <row r="497" customFormat="false" ht="15.75" hidden="false" customHeight="true" outlineLevel="0" collapsed="false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</row>
    <row r="498" customFormat="false" ht="15.75" hidden="false" customHeight="true" outlineLevel="0" collapsed="false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</row>
    <row r="499" customFormat="false" ht="15.75" hidden="false" customHeight="true" outlineLevel="0" collapsed="false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</row>
    <row r="500" customFormat="false" ht="15.75" hidden="false" customHeight="true" outlineLevel="0" collapsed="false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</row>
    <row r="501" customFormat="false" ht="15.75" hidden="false" customHeight="true" outlineLevel="0" collapsed="false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</row>
    <row r="502" customFormat="false" ht="15.75" hidden="false" customHeight="true" outlineLevel="0" collapsed="false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</row>
    <row r="503" customFormat="false" ht="15.75" hidden="false" customHeight="true" outlineLevel="0" collapsed="false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</row>
    <row r="504" customFormat="false" ht="15.75" hidden="false" customHeight="true" outlineLevel="0" collapsed="false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</row>
    <row r="505" customFormat="false" ht="15.75" hidden="false" customHeight="true" outlineLevel="0" collapsed="false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</row>
    <row r="506" customFormat="false" ht="15.75" hidden="false" customHeight="true" outlineLevel="0" collapsed="false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</row>
    <row r="507" customFormat="false" ht="15.75" hidden="false" customHeight="true" outlineLevel="0" collapsed="false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</row>
    <row r="508" customFormat="false" ht="15.75" hidden="false" customHeight="true" outlineLevel="0" collapsed="false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</row>
    <row r="509" customFormat="false" ht="15.75" hidden="false" customHeight="true" outlineLevel="0" collapsed="false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</row>
    <row r="510" customFormat="false" ht="15.75" hidden="false" customHeight="true" outlineLevel="0" collapsed="false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</row>
    <row r="511" customFormat="false" ht="15.75" hidden="false" customHeight="true" outlineLevel="0" collapsed="false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</row>
    <row r="512" customFormat="false" ht="15.75" hidden="false" customHeight="true" outlineLevel="0" collapsed="false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</row>
    <row r="513" customFormat="false" ht="15.75" hidden="false" customHeight="true" outlineLevel="0" collapsed="false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</row>
    <row r="514" customFormat="false" ht="15.75" hidden="false" customHeight="true" outlineLevel="0" collapsed="false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</row>
    <row r="515" customFormat="false" ht="15.75" hidden="false" customHeight="true" outlineLevel="0" collapsed="false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</row>
    <row r="516" customFormat="false" ht="15.75" hidden="false" customHeight="true" outlineLevel="0" collapsed="false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</row>
    <row r="517" customFormat="false" ht="15.75" hidden="false" customHeight="true" outlineLevel="0" collapsed="false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</row>
    <row r="518" customFormat="false" ht="15.75" hidden="false" customHeight="true" outlineLevel="0" collapsed="false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</row>
    <row r="519" customFormat="false" ht="15.75" hidden="false" customHeight="true" outlineLevel="0" collapsed="false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</row>
    <row r="520" customFormat="false" ht="15.75" hidden="false" customHeight="true" outlineLevel="0" collapsed="false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</row>
    <row r="521" customFormat="false" ht="15.75" hidden="false" customHeight="true" outlineLevel="0" collapsed="false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</row>
    <row r="522" customFormat="false" ht="15.75" hidden="false" customHeight="true" outlineLevel="0" collapsed="false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</row>
    <row r="523" customFormat="false" ht="15.75" hidden="false" customHeight="true" outlineLevel="0" collapsed="false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</row>
    <row r="524" customFormat="false" ht="15.75" hidden="false" customHeight="true" outlineLevel="0" collapsed="false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</row>
    <row r="525" customFormat="false" ht="15.75" hidden="false" customHeight="true" outlineLevel="0" collapsed="false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</row>
    <row r="526" customFormat="false" ht="15.75" hidden="false" customHeight="true" outlineLevel="0" collapsed="false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</row>
    <row r="527" customFormat="false" ht="15.75" hidden="false" customHeight="true" outlineLevel="0" collapsed="false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</row>
    <row r="528" customFormat="false" ht="15.75" hidden="false" customHeight="true" outlineLevel="0" collapsed="false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</row>
    <row r="529" customFormat="false" ht="15.75" hidden="false" customHeight="true" outlineLevel="0" collapsed="false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</row>
    <row r="530" customFormat="false" ht="15.75" hidden="false" customHeight="true" outlineLevel="0" collapsed="false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</row>
    <row r="531" customFormat="false" ht="15.75" hidden="false" customHeight="true" outlineLevel="0" collapsed="false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</row>
    <row r="532" customFormat="false" ht="15.75" hidden="false" customHeight="true" outlineLevel="0" collapsed="false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</row>
    <row r="533" customFormat="false" ht="15.75" hidden="false" customHeight="true" outlineLevel="0" collapsed="false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</row>
    <row r="534" customFormat="false" ht="15.75" hidden="false" customHeight="true" outlineLevel="0" collapsed="false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</row>
    <row r="535" customFormat="false" ht="15.75" hidden="false" customHeight="true" outlineLevel="0" collapsed="false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</row>
    <row r="536" customFormat="false" ht="15.75" hidden="false" customHeight="true" outlineLevel="0" collapsed="false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</row>
    <row r="537" customFormat="false" ht="15.75" hidden="false" customHeight="true" outlineLevel="0" collapsed="false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</row>
    <row r="538" customFormat="false" ht="15.75" hidden="false" customHeight="true" outlineLevel="0" collapsed="false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</row>
    <row r="539" customFormat="false" ht="15.75" hidden="false" customHeight="true" outlineLevel="0" collapsed="false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</row>
    <row r="540" customFormat="false" ht="15.75" hidden="false" customHeight="true" outlineLevel="0" collapsed="false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</row>
    <row r="541" customFormat="false" ht="15.75" hidden="false" customHeight="true" outlineLevel="0" collapsed="false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</row>
    <row r="542" customFormat="false" ht="15.75" hidden="false" customHeight="true" outlineLevel="0" collapsed="false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</row>
    <row r="543" customFormat="false" ht="15.75" hidden="false" customHeight="true" outlineLevel="0" collapsed="false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</row>
    <row r="544" customFormat="false" ht="15.75" hidden="false" customHeight="true" outlineLevel="0" collapsed="false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</row>
    <row r="545" customFormat="false" ht="15.75" hidden="false" customHeight="true" outlineLevel="0" collapsed="false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</row>
    <row r="546" customFormat="false" ht="15.75" hidden="false" customHeight="true" outlineLevel="0" collapsed="false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</row>
    <row r="547" customFormat="false" ht="15.75" hidden="false" customHeight="true" outlineLevel="0" collapsed="false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</row>
    <row r="548" customFormat="false" ht="15.75" hidden="false" customHeight="true" outlineLevel="0" collapsed="false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</row>
    <row r="549" customFormat="false" ht="15.75" hidden="false" customHeight="true" outlineLevel="0" collapsed="false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</row>
    <row r="550" customFormat="false" ht="15.75" hidden="false" customHeight="true" outlineLevel="0" collapsed="false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</row>
    <row r="551" customFormat="false" ht="15.75" hidden="false" customHeight="true" outlineLevel="0" collapsed="false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</row>
    <row r="552" customFormat="false" ht="15.75" hidden="false" customHeight="true" outlineLevel="0" collapsed="false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</row>
    <row r="553" customFormat="false" ht="15.75" hidden="false" customHeight="true" outlineLevel="0" collapsed="false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</row>
    <row r="554" customFormat="false" ht="15.75" hidden="false" customHeight="true" outlineLevel="0" collapsed="false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</row>
    <row r="555" customFormat="false" ht="15.75" hidden="false" customHeight="true" outlineLevel="0" collapsed="false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</row>
    <row r="556" customFormat="false" ht="15.75" hidden="false" customHeight="true" outlineLevel="0" collapsed="false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</row>
    <row r="557" customFormat="false" ht="15.75" hidden="false" customHeight="true" outlineLevel="0" collapsed="false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</row>
    <row r="558" customFormat="false" ht="15.75" hidden="false" customHeight="true" outlineLevel="0" collapsed="false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</row>
    <row r="559" customFormat="false" ht="15.75" hidden="false" customHeight="true" outlineLevel="0" collapsed="false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</row>
    <row r="560" customFormat="false" ht="15.75" hidden="false" customHeight="true" outlineLevel="0" collapsed="false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</row>
    <row r="561" customFormat="false" ht="15.75" hidden="false" customHeight="true" outlineLevel="0" collapsed="false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</row>
    <row r="562" customFormat="false" ht="15.75" hidden="false" customHeight="true" outlineLevel="0" collapsed="false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</row>
    <row r="563" customFormat="false" ht="15.75" hidden="false" customHeight="true" outlineLevel="0" collapsed="false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</row>
    <row r="564" customFormat="false" ht="15.75" hidden="false" customHeight="true" outlineLevel="0" collapsed="false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</row>
    <row r="565" customFormat="false" ht="15.75" hidden="false" customHeight="true" outlineLevel="0" collapsed="false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</row>
    <row r="566" customFormat="false" ht="15.75" hidden="false" customHeight="true" outlineLevel="0" collapsed="false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</row>
    <row r="567" customFormat="false" ht="15.75" hidden="false" customHeight="true" outlineLevel="0" collapsed="false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</row>
    <row r="568" customFormat="false" ht="15.75" hidden="false" customHeight="true" outlineLevel="0" collapsed="false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</row>
    <row r="569" customFormat="false" ht="15.75" hidden="false" customHeight="true" outlineLevel="0" collapsed="false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</row>
    <row r="570" customFormat="false" ht="15.75" hidden="false" customHeight="true" outlineLevel="0" collapsed="false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</row>
    <row r="571" customFormat="false" ht="15.75" hidden="false" customHeight="true" outlineLevel="0" collapsed="false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</row>
    <row r="572" customFormat="false" ht="15.75" hidden="false" customHeight="true" outlineLevel="0" collapsed="false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</row>
    <row r="573" customFormat="false" ht="15.75" hidden="false" customHeight="true" outlineLevel="0" collapsed="false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</row>
    <row r="574" customFormat="false" ht="15.75" hidden="false" customHeight="true" outlineLevel="0" collapsed="false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</row>
    <row r="575" customFormat="false" ht="15.75" hidden="false" customHeight="true" outlineLevel="0" collapsed="false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</row>
    <row r="576" customFormat="false" ht="15.75" hidden="false" customHeight="true" outlineLevel="0" collapsed="false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</row>
    <row r="577" customFormat="false" ht="15.75" hidden="false" customHeight="true" outlineLevel="0" collapsed="false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</row>
    <row r="578" customFormat="false" ht="15.75" hidden="false" customHeight="true" outlineLevel="0" collapsed="false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</row>
    <row r="579" customFormat="false" ht="15.75" hidden="false" customHeight="true" outlineLevel="0" collapsed="false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</row>
    <row r="580" customFormat="false" ht="15.75" hidden="false" customHeight="true" outlineLevel="0" collapsed="false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</row>
    <row r="581" customFormat="false" ht="15.75" hidden="false" customHeight="true" outlineLevel="0" collapsed="false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</row>
    <row r="582" customFormat="false" ht="15.75" hidden="false" customHeight="true" outlineLevel="0" collapsed="false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</row>
    <row r="583" customFormat="false" ht="15.75" hidden="false" customHeight="true" outlineLevel="0" collapsed="false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</row>
    <row r="584" customFormat="false" ht="15.75" hidden="false" customHeight="true" outlineLevel="0" collapsed="false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</row>
    <row r="585" customFormat="false" ht="15.75" hidden="false" customHeight="true" outlineLevel="0" collapsed="false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</row>
    <row r="586" customFormat="false" ht="15.75" hidden="false" customHeight="true" outlineLevel="0" collapsed="false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</row>
    <row r="587" customFormat="false" ht="15.75" hidden="false" customHeight="true" outlineLevel="0" collapsed="false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</row>
    <row r="588" customFormat="false" ht="15.75" hidden="false" customHeight="true" outlineLevel="0" collapsed="false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</row>
    <row r="589" customFormat="false" ht="15.75" hidden="false" customHeight="true" outlineLevel="0" collapsed="false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</row>
    <row r="590" customFormat="false" ht="15.75" hidden="false" customHeight="true" outlineLevel="0" collapsed="false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</row>
    <row r="591" customFormat="false" ht="15.75" hidden="false" customHeight="true" outlineLevel="0" collapsed="false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</row>
    <row r="592" customFormat="false" ht="15.75" hidden="false" customHeight="true" outlineLevel="0" collapsed="false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</row>
    <row r="593" customFormat="false" ht="15.75" hidden="false" customHeight="true" outlineLevel="0" collapsed="false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</row>
    <row r="594" customFormat="false" ht="15.75" hidden="false" customHeight="true" outlineLevel="0" collapsed="false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</row>
    <row r="595" customFormat="false" ht="15.75" hidden="false" customHeight="true" outlineLevel="0" collapsed="false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</row>
    <row r="596" customFormat="false" ht="15.75" hidden="false" customHeight="true" outlineLevel="0" collapsed="false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</row>
    <row r="597" customFormat="false" ht="15.75" hidden="false" customHeight="true" outlineLevel="0" collapsed="false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</row>
    <row r="598" customFormat="false" ht="15.75" hidden="false" customHeight="true" outlineLevel="0" collapsed="false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</row>
    <row r="599" customFormat="false" ht="15.75" hidden="false" customHeight="true" outlineLevel="0" collapsed="false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</row>
    <row r="600" customFormat="false" ht="15.75" hidden="false" customHeight="true" outlineLevel="0" collapsed="false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</row>
    <row r="601" customFormat="false" ht="15.75" hidden="false" customHeight="true" outlineLevel="0" collapsed="false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</row>
    <row r="602" customFormat="false" ht="15.75" hidden="false" customHeight="true" outlineLevel="0" collapsed="false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</row>
    <row r="603" customFormat="false" ht="15.75" hidden="false" customHeight="true" outlineLevel="0" collapsed="false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</row>
    <row r="604" customFormat="false" ht="15.75" hidden="false" customHeight="true" outlineLevel="0" collapsed="false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</row>
    <row r="605" customFormat="false" ht="15.75" hidden="false" customHeight="true" outlineLevel="0" collapsed="false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</row>
    <row r="606" customFormat="false" ht="15.75" hidden="false" customHeight="true" outlineLevel="0" collapsed="false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</row>
    <row r="607" customFormat="false" ht="15.75" hidden="false" customHeight="true" outlineLevel="0" collapsed="false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</row>
    <row r="608" customFormat="false" ht="15.75" hidden="false" customHeight="true" outlineLevel="0" collapsed="false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</row>
    <row r="609" customFormat="false" ht="15.75" hidden="false" customHeight="true" outlineLevel="0" collapsed="false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</row>
    <row r="610" customFormat="false" ht="15.75" hidden="false" customHeight="true" outlineLevel="0" collapsed="false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</row>
    <row r="611" customFormat="false" ht="15.75" hidden="false" customHeight="true" outlineLevel="0" collapsed="false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</row>
    <row r="612" customFormat="false" ht="15.75" hidden="false" customHeight="true" outlineLevel="0" collapsed="false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</row>
    <row r="613" customFormat="false" ht="15.75" hidden="false" customHeight="true" outlineLevel="0" collapsed="false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</row>
    <row r="614" customFormat="false" ht="15.75" hidden="false" customHeight="true" outlineLevel="0" collapsed="false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</row>
    <row r="615" customFormat="false" ht="15.75" hidden="false" customHeight="true" outlineLevel="0" collapsed="false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</row>
    <row r="616" customFormat="false" ht="15.75" hidden="false" customHeight="true" outlineLevel="0" collapsed="false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</row>
    <row r="617" customFormat="false" ht="15.75" hidden="false" customHeight="true" outlineLevel="0" collapsed="false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</row>
    <row r="618" customFormat="false" ht="15.75" hidden="false" customHeight="true" outlineLevel="0" collapsed="false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</row>
    <row r="619" customFormat="false" ht="15.75" hidden="false" customHeight="true" outlineLevel="0" collapsed="false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</row>
    <row r="620" customFormat="false" ht="15.75" hidden="false" customHeight="true" outlineLevel="0" collapsed="false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</row>
    <row r="621" customFormat="false" ht="15.75" hidden="false" customHeight="true" outlineLevel="0" collapsed="false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</row>
    <row r="622" customFormat="false" ht="15.75" hidden="false" customHeight="true" outlineLevel="0" collapsed="false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</row>
    <row r="623" customFormat="false" ht="15.75" hidden="false" customHeight="true" outlineLevel="0" collapsed="false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</row>
    <row r="624" customFormat="false" ht="15.75" hidden="false" customHeight="true" outlineLevel="0" collapsed="false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</row>
    <row r="625" customFormat="false" ht="15.75" hidden="false" customHeight="true" outlineLevel="0" collapsed="false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</row>
    <row r="626" customFormat="false" ht="15.75" hidden="false" customHeight="true" outlineLevel="0" collapsed="false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</row>
    <row r="627" customFormat="false" ht="15.75" hidden="false" customHeight="true" outlineLevel="0" collapsed="false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</row>
    <row r="628" customFormat="false" ht="15.75" hidden="false" customHeight="true" outlineLevel="0" collapsed="false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</row>
    <row r="629" customFormat="false" ht="15.75" hidden="false" customHeight="true" outlineLevel="0" collapsed="false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</row>
    <row r="630" customFormat="false" ht="15.75" hidden="false" customHeight="true" outlineLevel="0" collapsed="false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</row>
    <row r="631" customFormat="false" ht="15.75" hidden="false" customHeight="true" outlineLevel="0" collapsed="false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</row>
    <row r="632" customFormat="false" ht="15.75" hidden="false" customHeight="true" outlineLevel="0" collapsed="false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</row>
    <row r="633" customFormat="false" ht="15.75" hidden="false" customHeight="true" outlineLevel="0" collapsed="false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</row>
    <row r="634" customFormat="false" ht="15.75" hidden="false" customHeight="true" outlineLevel="0" collapsed="false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</row>
    <row r="635" customFormat="false" ht="15.75" hidden="false" customHeight="true" outlineLevel="0" collapsed="false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</row>
    <row r="636" customFormat="false" ht="15.75" hidden="false" customHeight="true" outlineLevel="0" collapsed="false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</row>
    <row r="637" customFormat="false" ht="15.75" hidden="false" customHeight="true" outlineLevel="0" collapsed="false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</row>
    <row r="638" customFormat="false" ht="15.75" hidden="false" customHeight="true" outlineLevel="0" collapsed="false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</row>
    <row r="639" customFormat="false" ht="15.75" hidden="false" customHeight="true" outlineLevel="0" collapsed="false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</row>
    <row r="640" customFormat="false" ht="15.75" hidden="false" customHeight="true" outlineLevel="0" collapsed="false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</row>
    <row r="641" customFormat="false" ht="15.75" hidden="false" customHeight="true" outlineLevel="0" collapsed="false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</row>
    <row r="642" customFormat="false" ht="15.75" hidden="false" customHeight="true" outlineLevel="0" collapsed="false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</row>
    <row r="643" customFormat="false" ht="15.75" hidden="false" customHeight="true" outlineLevel="0" collapsed="false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</row>
    <row r="644" customFormat="false" ht="15.75" hidden="false" customHeight="true" outlineLevel="0" collapsed="false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</row>
    <row r="645" customFormat="false" ht="15.75" hidden="false" customHeight="true" outlineLevel="0" collapsed="false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</row>
    <row r="646" customFormat="false" ht="15.75" hidden="false" customHeight="true" outlineLevel="0" collapsed="false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</row>
    <row r="647" customFormat="false" ht="15.75" hidden="false" customHeight="true" outlineLevel="0" collapsed="false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</row>
    <row r="648" customFormat="false" ht="15.75" hidden="false" customHeight="true" outlineLevel="0" collapsed="false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</row>
    <row r="649" customFormat="false" ht="15.75" hidden="false" customHeight="true" outlineLevel="0" collapsed="false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</row>
    <row r="650" customFormat="false" ht="15.75" hidden="false" customHeight="true" outlineLevel="0" collapsed="false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</row>
    <row r="651" customFormat="false" ht="15.75" hidden="false" customHeight="true" outlineLevel="0" collapsed="false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</row>
    <row r="652" customFormat="false" ht="15.75" hidden="false" customHeight="true" outlineLevel="0" collapsed="false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</row>
    <row r="653" customFormat="false" ht="15.75" hidden="false" customHeight="true" outlineLevel="0" collapsed="false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</row>
    <row r="654" customFormat="false" ht="15.75" hidden="false" customHeight="true" outlineLevel="0" collapsed="false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</row>
    <row r="655" customFormat="false" ht="15.75" hidden="false" customHeight="true" outlineLevel="0" collapsed="false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</row>
    <row r="656" customFormat="false" ht="15.75" hidden="false" customHeight="true" outlineLevel="0" collapsed="false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</row>
    <row r="657" customFormat="false" ht="15.75" hidden="false" customHeight="true" outlineLevel="0" collapsed="false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</row>
    <row r="658" customFormat="false" ht="15.75" hidden="false" customHeight="true" outlineLevel="0" collapsed="false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</row>
    <row r="659" customFormat="false" ht="15.75" hidden="false" customHeight="true" outlineLevel="0" collapsed="false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</row>
    <row r="660" customFormat="false" ht="15.75" hidden="false" customHeight="true" outlineLevel="0" collapsed="false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</row>
    <row r="661" customFormat="false" ht="15.75" hidden="false" customHeight="true" outlineLevel="0" collapsed="false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</row>
    <row r="662" customFormat="false" ht="15.75" hidden="false" customHeight="true" outlineLevel="0" collapsed="false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</row>
    <row r="663" customFormat="false" ht="15.75" hidden="false" customHeight="true" outlineLevel="0" collapsed="false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</row>
    <row r="664" customFormat="false" ht="15.75" hidden="false" customHeight="true" outlineLevel="0" collapsed="false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</row>
    <row r="665" customFormat="false" ht="15.75" hidden="false" customHeight="true" outlineLevel="0" collapsed="false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</row>
    <row r="666" customFormat="false" ht="15.75" hidden="false" customHeight="true" outlineLevel="0" collapsed="false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</row>
    <row r="667" customFormat="false" ht="15.75" hidden="false" customHeight="true" outlineLevel="0" collapsed="false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</row>
    <row r="668" customFormat="false" ht="15.75" hidden="false" customHeight="true" outlineLevel="0" collapsed="false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</row>
    <row r="669" customFormat="false" ht="15.75" hidden="false" customHeight="true" outlineLevel="0" collapsed="false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</row>
    <row r="670" customFormat="false" ht="15.75" hidden="false" customHeight="true" outlineLevel="0" collapsed="false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</row>
    <row r="671" customFormat="false" ht="15.75" hidden="false" customHeight="true" outlineLevel="0" collapsed="false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</row>
    <row r="672" customFormat="false" ht="15.75" hidden="false" customHeight="true" outlineLevel="0" collapsed="false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</row>
    <row r="673" customFormat="false" ht="15.75" hidden="false" customHeight="true" outlineLevel="0" collapsed="false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</row>
    <row r="674" customFormat="false" ht="15.75" hidden="false" customHeight="true" outlineLevel="0" collapsed="false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</row>
    <row r="675" customFormat="false" ht="15.75" hidden="false" customHeight="true" outlineLevel="0" collapsed="false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</row>
    <row r="676" customFormat="false" ht="15.75" hidden="false" customHeight="true" outlineLevel="0" collapsed="false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</row>
    <row r="677" customFormat="false" ht="15.75" hidden="false" customHeight="true" outlineLevel="0" collapsed="false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</row>
    <row r="678" customFormat="false" ht="15.75" hidden="false" customHeight="true" outlineLevel="0" collapsed="false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</row>
    <row r="679" customFormat="false" ht="15.75" hidden="false" customHeight="true" outlineLevel="0" collapsed="false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</row>
    <row r="680" customFormat="false" ht="15.75" hidden="false" customHeight="true" outlineLevel="0" collapsed="false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</row>
    <row r="681" customFormat="false" ht="15.75" hidden="false" customHeight="true" outlineLevel="0" collapsed="false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</row>
    <row r="682" customFormat="false" ht="15.75" hidden="false" customHeight="true" outlineLevel="0" collapsed="false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</row>
    <row r="683" customFormat="false" ht="15.75" hidden="false" customHeight="true" outlineLevel="0" collapsed="false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</row>
    <row r="684" customFormat="false" ht="15.75" hidden="false" customHeight="true" outlineLevel="0" collapsed="false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</row>
    <row r="685" customFormat="false" ht="15.75" hidden="false" customHeight="true" outlineLevel="0" collapsed="false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</row>
    <row r="686" customFormat="false" ht="15.75" hidden="false" customHeight="true" outlineLevel="0" collapsed="false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</row>
    <row r="687" customFormat="false" ht="15.75" hidden="false" customHeight="true" outlineLevel="0" collapsed="false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</row>
    <row r="688" customFormat="false" ht="15.75" hidden="false" customHeight="true" outlineLevel="0" collapsed="false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</row>
    <row r="689" customFormat="false" ht="15.75" hidden="false" customHeight="true" outlineLevel="0" collapsed="false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</row>
    <row r="690" customFormat="false" ht="15.75" hidden="false" customHeight="true" outlineLevel="0" collapsed="false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</row>
    <row r="691" customFormat="false" ht="15.75" hidden="false" customHeight="true" outlineLevel="0" collapsed="false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</row>
    <row r="692" customFormat="false" ht="15.75" hidden="false" customHeight="true" outlineLevel="0" collapsed="false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</row>
    <row r="693" customFormat="false" ht="15.75" hidden="false" customHeight="true" outlineLevel="0" collapsed="false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</row>
    <row r="694" customFormat="false" ht="15.75" hidden="false" customHeight="true" outlineLevel="0" collapsed="false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</row>
    <row r="695" customFormat="false" ht="15.75" hidden="false" customHeight="true" outlineLevel="0" collapsed="false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</row>
    <row r="696" customFormat="false" ht="15.75" hidden="false" customHeight="true" outlineLevel="0" collapsed="false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</row>
    <row r="697" customFormat="false" ht="15.75" hidden="false" customHeight="true" outlineLevel="0" collapsed="false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</row>
    <row r="698" customFormat="false" ht="15.75" hidden="false" customHeight="true" outlineLevel="0" collapsed="false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</row>
    <row r="699" customFormat="false" ht="15.75" hidden="false" customHeight="true" outlineLevel="0" collapsed="false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</row>
    <row r="700" customFormat="false" ht="15.75" hidden="false" customHeight="true" outlineLevel="0" collapsed="false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</row>
    <row r="701" customFormat="false" ht="15.75" hidden="false" customHeight="true" outlineLevel="0" collapsed="false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</row>
    <row r="702" customFormat="false" ht="15.75" hidden="false" customHeight="true" outlineLevel="0" collapsed="false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</row>
    <row r="703" customFormat="false" ht="15.75" hidden="false" customHeight="true" outlineLevel="0" collapsed="false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</row>
    <row r="704" customFormat="false" ht="15.75" hidden="false" customHeight="true" outlineLevel="0" collapsed="false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</row>
    <row r="705" customFormat="false" ht="15.75" hidden="false" customHeight="true" outlineLevel="0" collapsed="false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</row>
    <row r="706" customFormat="false" ht="15.75" hidden="false" customHeight="true" outlineLevel="0" collapsed="false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</row>
    <row r="707" customFormat="false" ht="15.75" hidden="false" customHeight="true" outlineLevel="0" collapsed="false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</row>
    <row r="708" customFormat="false" ht="15.75" hidden="false" customHeight="true" outlineLevel="0" collapsed="false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</row>
    <row r="709" customFormat="false" ht="15.75" hidden="false" customHeight="true" outlineLevel="0" collapsed="false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</row>
    <row r="710" customFormat="false" ht="15.75" hidden="false" customHeight="true" outlineLevel="0" collapsed="false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</row>
    <row r="711" customFormat="false" ht="15.75" hidden="false" customHeight="true" outlineLevel="0" collapsed="false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</row>
    <row r="712" customFormat="false" ht="15.75" hidden="false" customHeight="true" outlineLevel="0" collapsed="false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</row>
    <row r="713" customFormat="false" ht="15.75" hidden="false" customHeight="true" outlineLevel="0" collapsed="false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</row>
    <row r="714" customFormat="false" ht="15.75" hidden="false" customHeight="true" outlineLevel="0" collapsed="false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</row>
    <row r="715" customFormat="false" ht="15.75" hidden="false" customHeight="true" outlineLevel="0" collapsed="false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</row>
    <row r="716" customFormat="false" ht="15.75" hidden="false" customHeight="true" outlineLevel="0" collapsed="false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</row>
    <row r="717" customFormat="false" ht="15.75" hidden="false" customHeight="true" outlineLevel="0" collapsed="false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</row>
    <row r="718" customFormat="false" ht="15.75" hidden="false" customHeight="true" outlineLevel="0" collapsed="false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</row>
    <row r="719" customFormat="false" ht="15.75" hidden="false" customHeight="true" outlineLevel="0" collapsed="false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</row>
    <row r="720" customFormat="false" ht="15.75" hidden="false" customHeight="true" outlineLevel="0" collapsed="false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</row>
    <row r="721" customFormat="false" ht="15.75" hidden="false" customHeight="true" outlineLevel="0" collapsed="false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</row>
    <row r="722" customFormat="false" ht="15.75" hidden="false" customHeight="true" outlineLevel="0" collapsed="false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</row>
    <row r="723" customFormat="false" ht="15.75" hidden="false" customHeight="true" outlineLevel="0" collapsed="false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</row>
    <row r="724" customFormat="false" ht="15.75" hidden="false" customHeight="true" outlineLevel="0" collapsed="false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</row>
    <row r="725" customFormat="false" ht="15.75" hidden="false" customHeight="true" outlineLevel="0" collapsed="false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</row>
    <row r="726" customFormat="false" ht="15.75" hidden="false" customHeight="true" outlineLevel="0" collapsed="false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</row>
    <row r="727" customFormat="false" ht="15.75" hidden="false" customHeight="true" outlineLevel="0" collapsed="false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</row>
    <row r="728" customFormat="false" ht="15.75" hidden="false" customHeight="true" outlineLevel="0" collapsed="false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</row>
    <row r="729" customFormat="false" ht="15.75" hidden="false" customHeight="true" outlineLevel="0" collapsed="false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</row>
    <row r="730" customFormat="false" ht="15.75" hidden="false" customHeight="true" outlineLevel="0" collapsed="false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</row>
    <row r="731" customFormat="false" ht="15.75" hidden="false" customHeight="true" outlineLevel="0" collapsed="false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</row>
    <row r="732" customFormat="false" ht="15.75" hidden="false" customHeight="true" outlineLevel="0" collapsed="false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</row>
    <row r="733" customFormat="false" ht="15.75" hidden="false" customHeight="true" outlineLevel="0" collapsed="false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</row>
    <row r="734" customFormat="false" ht="15.75" hidden="false" customHeight="true" outlineLevel="0" collapsed="false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</row>
    <row r="735" customFormat="false" ht="15.75" hidden="false" customHeight="true" outlineLevel="0" collapsed="false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</row>
    <row r="736" customFormat="false" ht="15.75" hidden="false" customHeight="true" outlineLevel="0" collapsed="false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</row>
    <row r="737" customFormat="false" ht="15.75" hidden="false" customHeight="true" outlineLevel="0" collapsed="false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</row>
    <row r="738" customFormat="false" ht="15.75" hidden="false" customHeight="true" outlineLevel="0" collapsed="false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</row>
    <row r="739" customFormat="false" ht="15.75" hidden="false" customHeight="true" outlineLevel="0" collapsed="false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</row>
    <row r="740" customFormat="false" ht="15.75" hidden="false" customHeight="true" outlineLevel="0" collapsed="false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</row>
    <row r="741" customFormat="false" ht="15.75" hidden="false" customHeight="true" outlineLevel="0" collapsed="false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</row>
    <row r="742" customFormat="false" ht="15.75" hidden="false" customHeight="true" outlineLevel="0" collapsed="false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</row>
    <row r="743" customFormat="false" ht="15.75" hidden="false" customHeight="true" outlineLevel="0" collapsed="false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</row>
    <row r="744" customFormat="false" ht="15.75" hidden="false" customHeight="true" outlineLevel="0" collapsed="false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</row>
    <row r="745" customFormat="false" ht="15.75" hidden="false" customHeight="true" outlineLevel="0" collapsed="false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</row>
    <row r="746" customFormat="false" ht="15.75" hidden="false" customHeight="true" outlineLevel="0" collapsed="false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</row>
    <row r="747" customFormat="false" ht="15.75" hidden="false" customHeight="true" outlineLevel="0" collapsed="false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</row>
    <row r="748" customFormat="false" ht="15.75" hidden="false" customHeight="true" outlineLevel="0" collapsed="false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</row>
    <row r="749" customFormat="false" ht="15.75" hidden="false" customHeight="true" outlineLevel="0" collapsed="false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</row>
    <row r="750" customFormat="false" ht="15.75" hidden="false" customHeight="true" outlineLevel="0" collapsed="false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</row>
    <row r="751" customFormat="false" ht="15.75" hidden="false" customHeight="true" outlineLevel="0" collapsed="false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</row>
    <row r="752" customFormat="false" ht="15.75" hidden="false" customHeight="true" outlineLevel="0" collapsed="false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</row>
    <row r="753" customFormat="false" ht="15.75" hidden="false" customHeight="true" outlineLevel="0" collapsed="false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</row>
    <row r="754" customFormat="false" ht="15.75" hidden="false" customHeight="true" outlineLevel="0" collapsed="false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</row>
    <row r="755" customFormat="false" ht="15.75" hidden="false" customHeight="true" outlineLevel="0" collapsed="false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</row>
    <row r="756" customFormat="false" ht="15.75" hidden="false" customHeight="true" outlineLevel="0" collapsed="false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</row>
    <row r="757" customFormat="false" ht="15.75" hidden="false" customHeight="true" outlineLevel="0" collapsed="false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</row>
    <row r="758" customFormat="false" ht="15.75" hidden="false" customHeight="true" outlineLevel="0" collapsed="false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</row>
    <row r="759" customFormat="false" ht="15.75" hidden="false" customHeight="true" outlineLevel="0" collapsed="false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</row>
    <row r="760" customFormat="false" ht="15.75" hidden="false" customHeight="true" outlineLevel="0" collapsed="false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</row>
    <row r="761" customFormat="false" ht="15.75" hidden="false" customHeight="true" outlineLevel="0" collapsed="false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</row>
    <row r="762" customFormat="false" ht="15.75" hidden="false" customHeight="true" outlineLevel="0" collapsed="false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</row>
    <row r="763" customFormat="false" ht="15.75" hidden="false" customHeight="true" outlineLevel="0" collapsed="false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</row>
    <row r="764" customFormat="false" ht="15.75" hidden="false" customHeight="true" outlineLevel="0" collapsed="false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</row>
    <row r="765" customFormat="false" ht="15.75" hidden="false" customHeight="true" outlineLevel="0" collapsed="false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</row>
    <row r="766" customFormat="false" ht="15.75" hidden="false" customHeight="true" outlineLevel="0" collapsed="false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</row>
    <row r="767" customFormat="false" ht="15.75" hidden="false" customHeight="true" outlineLevel="0" collapsed="false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</row>
    <row r="768" customFormat="false" ht="15.75" hidden="false" customHeight="true" outlineLevel="0" collapsed="false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</row>
    <row r="769" customFormat="false" ht="15.75" hidden="false" customHeight="true" outlineLevel="0" collapsed="false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</row>
    <row r="770" customFormat="false" ht="15.75" hidden="false" customHeight="true" outlineLevel="0" collapsed="false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</row>
    <row r="771" customFormat="false" ht="15.75" hidden="false" customHeight="true" outlineLevel="0" collapsed="false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</row>
    <row r="772" customFormat="false" ht="15.75" hidden="false" customHeight="true" outlineLevel="0" collapsed="false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</row>
    <row r="773" customFormat="false" ht="15.75" hidden="false" customHeight="true" outlineLevel="0" collapsed="false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</row>
    <row r="774" customFormat="false" ht="15.75" hidden="false" customHeight="true" outlineLevel="0" collapsed="false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</row>
    <row r="775" customFormat="false" ht="15.75" hidden="false" customHeight="true" outlineLevel="0" collapsed="false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</row>
    <row r="776" customFormat="false" ht="15.75" hidden="false" customHeight="true" outlineLevel="0" collapsed="false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</row>
    <row r="777" customFormat="false" ht="15.75" hidden="false" customHeight="true" outlineLevel="0" collapsed="false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</row>
    <row r="778" customFormat="false" ht="15.75" hidden="false" customHeight="true" outlineLevel="0" collapsed="false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</row>
    <row r="779" customFormat="false" ht="15.75" hidden="false" customHeight="true" outlineLevel="0" collapsed="false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</row>
    <row r="780" customFormat="false" ht="15.75" hidden="false" customHeight="true" outlineLevel="0" collapsed="false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</row>
    <row r="781" customFormat="false" ht="15.75" hidden="false" customHeight="true" outlineLevel="0" collapsed="false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</row>
    <row r="782" customFormat="false" ht="15.75" hidden="false" customHeight="true" outlineLevel="0" collapsed="false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</row>
    <row r="783" customFormat="false" ht="15.75" hidden="false" customHeight="true" outlineLevel="0" collapsed="false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</row>
    <row r="784" customFormat="false" ht="15.75" hidden="false" customHeight="true" outlineLevel="0" collapsed="false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</row>
    <row r="785" customFormat="false" ht="15.75" hidden="false" customHeight="true" outlineLevel="0" collapsed="false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</row>
    <row r="786" customFormat="false" ht="15.75" hidden="false" customHeight="true" outlineLevel="0" collapsed="false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</row>
    <row r="787" customFormat="false" ht="15.75" hidden="false" customHeight="true" outlineLevel="0" collapsed="false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</row>
    <row r="788" customFormat="false" ht="15.75" hidden="false" customHeight="true" outlineLevel="0" collapsed="false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</row>
    <row r="789" customFormat="false" ht="15.75" hidden="false" customHeight="true" outlineLevel="0" collapsed="false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</row>
    <row r="790" customFormat="false" ht="15.75" hidden="false" customHeight="true" outlineLevel="0" collapsed="false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</row>
    <row r="791" customFormat="false" ht="15.75" hidden="false" customHeight="true" outlineLevel="0" collapsed="false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</row>
    <row r="792" customFormat="false" ht="15.75" hidden="false" customHeight="true" outlineLevel="0" collapsed="false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</row>
    <row r="793" customFormat="false" ht="15.75" hidden="false" customHeight="true" outlineLevel="0" collapsed="false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</row>
    <row r="794" customFormat="false" ht="15.75" hidden="false" customHeight="true" outlineLevel="0" collapsed="false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</row>
    <row r="795" customFormat="false" ht="15.75" hidden="false" customHeight="true" outlineLevel="0" collapsed="false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</row>
    <row r="796" customFormat="false" ht="15.75" hidden="false" customHeight="true" outlineLevel="0" collapsed="false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</row>
    <row r="797" customFormat="false" ht="15.75" hidden="false" customHeight="true" outlineLevel="0" collapsed="false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</row>
    <row r="798" customFormat="false" ht="15.75" hidden="false" customHeight="true" outlineLevel="0" collapsed="false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</row>
    <row r="799" customFormat="false" ht="15.75" hidden="false" customHeight="true" outlineLevel="0" collapsed="false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</row>
    <row r="800" customFormat="false" ht="15.75" hidden="false" customHeight="true" outlineLevel="0" collapsed="false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</row>
    <row r="801" customFormat="false" ht="15.75" hidden="false" customHeight="true" outlineLevel="0" collapsed="false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</row>
    <row r="802" customFormat="false" ht="15.75" hidden="false" customHeight="true" outlineLevel="0" collapsed="false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</row>
    <row r="803" customFormat="false" ht="15.75" hidden="false" customHeight="true" outlineLevel="0" collapsed="false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</row>
    <row r="804" customFormat="false" ht="15.75" hidden="false" customHeight="true" outlineLevel="0" collapsed="false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</row>
    <row r="805" customFormat="false" ht="15.75" hidden="false" customHeight="true" outlineLevel="0" collapsed="false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</row>
    <row r="806" customFormat="false" ht="15.75" hidden="false" customHeight="true" outlineLevel="0" collapsed="false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</row>
    <row r="807" customFormat="false" ht="15.75" hidden="false" customHeight="true" outlineLevel="0" collapsed="false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</row>
    <row r="808" customFormat="false" ht="15.75" hidden="false" customHeight="true" outlineLevel="0" collapsed="false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</row>
    <row r="809" customFormat="false" ht="15.75" hidden="false" customHeight="true" outlineLevel="0" collapsed="false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</row>
    <row r="810" customFormat="false" ht="15.75" hidden="false" customHeight="true" outlineLevel="0" collapsed="false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</row>
    <row r="811" customFormat="false" ht="15.75" hidden="false" customHeight="true" outlineLevel="0" collapsed="false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</row>
    <row r="812" customFormat="false" ht="15.75" hidden="false" customHeight="true" outlineLevel="0" collapsed="false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</row>
    <row r="813" customFormat="false" ht="15.75" hidden="false" customHeight="true" outlineLevel="0" collapsed="false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</row>
    <row r="814" customFormat="false" ht="15.75" hidden="false" customHeight="true" outlineLevel="0" collapsed="false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</row>
    <row r="815" customFormat="false" ht="15.75" hidden="false" customHeight="true" outlineLevel="0" collapsed="false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</row>
    <row r="816" customFormat="false" ht="15.75" hidden="false" customHeight="true" outlineLevel="0" collapsed="false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</row>
    <row r="817" customFormat="false" ht="15.75" hidden="false" customHeight="true" outlineLevel="0" collapsed="false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</row>
    <row r="818" customFormat="false" ht="15.75" hidden="false" customHeight="true" outlineLevel="0" collapsed="false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</row>
    <row r="819" customFormat="false" ht="15.75" hidden="false" customHeight="true" outlineLevel="0" collapsed="false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</row>
    <row r="820" customFormat="false" ht="15.75" hidden="false" customHeight="true" outlineLevel="0" collapsed="false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</row>
    <row r="821" customFormat="false" ht="15.75" hidden="false" customHeight="true" outlineLevel="0" collapsed="false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</row>
    <row r="822" customFormat="false" ht="15.75" hidden="false" customHeight="true" outlineLevel="0" collapsed="false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</row>
    <row r="823" customFormat="false" ht="15.75" hidden="false" customHeight="true" outlineLevel="0" collapsed="false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</row>
    <row r="824" customFormat="false" ht="15.75" hidden="false" customHeight="true" outlineLevel="0" collapsed="false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</row>
    <row r="825" customFormat="false" ht="15.75" hidden="false" customHeight="true" outlineLevel="0" collapsed="false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</row>
    <row r="826" customFormat="false" ht="15.75" hidden="false" customHeight="true" outlineLevel="0" collapsed="false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</row>
    <row r="827" customFormat="false" ht="15.75" hidden="false" customHeight="true" outlineLevel="0" collapsed="false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</row>
    <row r="828" customFormat="false" ht="15.75" hidden="false" customHeight="true" outlineLevel="0" collapsed="false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</row>
    <row r="829" customFormat="false" ht="15.75" hidden="false" customHeight="true" outlineLevel="0" collapsed="false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</row>
    <row r="830" customFormat="false" ht="15.75" hidden="false" customHeight="true" outlineLevel="0" collapsed="false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</row>
    <row r="831" customFormat="false" ht="15.75" hidden="false" customHeight="true" outlineLevel="0" collapsed="false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</row>
    <row r="832" customFormat="false" ht="15.75" hidden="false" customHeight="true" outlineLevel="0" collapsed="false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</row>
    <row r="833" customFormat="false" ht="15.75" hidden="false" customHeight="true" outlineLevel="0" collapsed="false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</row>
    <row r="834" customFormat="false" ht="15.75" hidden="false" customHeight="true" outlineLevel="0" collapsed="false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</row>
    <row r="835" customFormat="false" ht="15.75" hidden="false" customHeight="true" outlineLevel="0" collapsed="false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</row>
    <row r="836" customFormat="false" ht="15.75" hidden="false" customHeight="true" outlineLevel="0" collapsed="false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</row>
    <row r="837" customFormat="false" ht="15.75" hidden="false" customHeight="true" outlineLevel="0" collapsed="false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</row>
    <row r="838" customFormat="false" ht="15.75" hidden="false" customHeight="true" outlineLevel="0" collapsed="false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</row>
    <row r="839" customFormat="false" ht="15.75" hidden="false" customHeight="true" outlineLevel="0" collapsed="false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</row>
    <row r="840" customFormat="false" ht="15.75" hidden="false" customHeight="true" outlineLevel="0" collapsed="false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</row>
    <row r="841" customFormat="false" ht="15.75" hidden="false" customHeight="true" outlineLevel="0" collapsed="false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</row>
    <row r="842" customFormat="false" ht="15.75" hidden="false" customHeight="true" outlineLevel="0" collapsed="false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</row>
    <row r="843" customFormat="false" ht="15.75" hidden="false" customHeight="true" outlineLevel="0" collapsed="false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</row>
    <row r="844" customFormat="false" ht="15.75" hidden="false" customHeight="true" outlineLevel="0" collapsed="false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</row>
    <row r="845" customFormat="false" ht="15.75" hidden="false" customHeight="true" outlineLevel="0" collapsed="false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</row>
    <row r="846" customFormat="false" ht="15.75" hidden="false" customHeight="true" outlineLevel="0" collapsed="false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</row>
    <row r="847" customFormat="false" ht="15.75" hidden="false" customHeight="true" outlineLevel="0" collapsed="false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</row>
    <row r="848" customFormat="false" ht="15.75" hidden="false" customHeight="true" outlineLevel="0" collapsed="false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</row>
    <row r="849" customFormat="false" ht="15.75" hidden="false" customHeight="true" outlineLevel="0" collapsed="false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</row>
    <row r="850" customFormat="false" ht="15.75" hidden="false" customHeight="true" outlineLevel="0" collapsed="false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</row>
    <row r="851" customFormat="false" ht="15.75" hidden="false" customHeight="true" outlineLevel="0" collapsed="false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</row>
    <row r="852" customFormat="false" ht="15.75" hidden="false" customHeight="true" outlineLevel="0" collapsed="false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</row>
    <row r="853" customFormat="false" ht="15.75" hidden="false" customHeight="true" outlineLevel="0" collapsed="false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</row>
    <row r="854" customFormat="false" ht="15.75" hidden="false" customHeight="true" outlineLevel="0" collapsed="false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</row>
    <row r="855" customFormat="false" ht="15.75" hidden="false" customHeight="true" outlineLevel="0" collapsed="false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</row>
    <row r="856" customFormat="false" ht="15.75" hidden="false" customHeight="true" outlineLevel="0" collapsed="false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</row>
    <row r="857" customFormat="false" ht="15.75" hidden="false" customHeight="true" outlineLevel="0" collapsed="false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</row>
    <row r="858" customFormat="false" ht="15.75" hidden="false" customHeight="true" outlineLevel="0" collapsed="false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</row>
    <row r="859" customFormat="false" ht="15.75" hidden="false" customHeight="true" outlineLevel="0" collapsed="false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</row>
    <row r="860" customFormat="false" ht="15.75" hidden="false" customHeight="true" outlineLevel="0" collapsed="false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</row>
    <row r="861" customFormat="false" ht="15.75" hidden="false" customHeight="true" outlineLevel="0" collapsed="false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</row>
    <row r="862" customFormat="false" ht="15.75" hidden="false" customHeight="true" outlineLevel="0" collapsed="false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</row>
    <row r="863" customFormat="false" ht="15.75" hidden="false" customHeight="true" outlineLevel="0" collapsed="false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</row>
    <row r="864" customFormat="false" ht="15.75" hidden="false" customHeight="true" outlineLevel="0" collapsed="false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</row>
    <row r="865" customFormat="false" ht="15.75" hidden="false" customHeight="true" outlineLevel="0" collapsed="false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</row>
    <row r="866" customFormat="false" ht="15.75" hidden="false" customHeight="true" outlineLevel="0" collapsed="false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</row>
    <row r="867" customFormat="false" ht="15.75" hidden="false" customHeight="true" outlineLevel="0" collapsed="false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</row>
    <row r="868" customFormat="false" ht="15.75" hidden="false" customHeight="true" outlineLevel="0" collapsed="false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</row>
    <row r="869" customFormat="false" ht="15.75" hidden="false" customHeight="true" outlineLevel="0" collapsed="false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</row>
    <row r="870" customFormat="false" ht="15.75" hidden="false" customHeight="true" outlineLevel="0" collapsed="false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</row>
    <row r="871" customFormat="false" ht="15.75" hidden="false" customHeight="true" outlineLevel="0" collapsed="false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</row>
    <row r="872" customFormat="false" ht="15.75" hidden="false" customHeight="true" outlineLevel="0" collapsed="false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</row>
    <row r="873" customFormat="false" ht="15.75" hidden="false" customHeight="true" outlineLevel="0" collapsed="false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</row>
    <row r="874" customFormat="false" ht="15.75" hidden="false" customHeight="true" outlineLevel="0" collapsed="false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</row>
    <row r="875" customFormat="false" ht="15.75" hidden="false" customHeight="true" outlineLevel="0" collapsed="false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</row>
    <row r="876" customFormat="false" ht="15.75" hidden="false" customHeight="true" outlineLevel="0" collapsed="false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</row>
    <row r="877" customFormat="false" ht="15.75" hidden="false" customHeight="true" outlineLevel="0" collapsed="false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</row>
    <row r="878" customFormat="false" ht="15.75" hidden="false" customHeight="true" outlineLevel="0" collapsed="false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</row>
    <row r="879" customFormat="false" ht="15.75" hidden="false" customHeight="true" outlineLevel="0" collapsed="false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</row>
    <row r="880" customFormat="false" ht="15.75" hidden="false" customHeight="true" outlineLevel="0" collapsed="false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</row>
    <row r="881" customFormat="false" ht="15.75" hidden="false" customHeight="true" outlineLevel="0" collapsed="false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</row>
    <row r="882" customFormat="false" ht="15.75" hidden="false" customHeight="true" outlineLevel="0" collapsed="false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</row>
    <row r="883" customFormat="false" ht="15.75" hidden="false" customHeight="true" outlineLevel="0" collapsed="false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</row>
    <row r="884" customFormat="false" ht="15.75" hidden="false" customHeight="true" outlineLevel="0" collapsed="false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</row>
    <row r="885" customFormat="false" ht="15.75" hidden="false" customHeight="true" outlineLevel="0" collapsed="false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</row>
    <row r="886" customFormat="false" ht="15.75" hidden="false" customHeight="true" outlineLevel="0" collapsed="false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</row>
    <row r="887" customFormat="false" ht="15.75" hidden="false" customHeight="true" outlineLevel="0" collapsed="false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</row>
    <row r="888" customFormat="false" ht="15.75" hidden="false" customHeight="true" outlineLevel="0" collapsed="false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</row>
    <row r="889" customFormat="false" ht="15.75" hidden="false" customHeight="true" outlineLevel="0" collapsed="false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</row>
    <row r="890" customFormat="false" ht="15.75" hidden="false" customHeight="true" outlineLevel="0" collapsed="false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</row>
    <row r="891" customFormat="false" ht="15.75" hidden="false" customHeight="true" outlineLevel="0" collapsed="false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</row>
    <row r="892" customFormat="false" ht="15.75" hidden="false" customHeight="true" outlineLevel="0" collapsed="false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</row>
    <row r="893" customFormat="false" ht="15.75" hidden="false" customHeight="true" outlineLevel="0" collapsed="false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</row>
    <row r="894" customFormat="false" ht="15.75" hidden="false" customHeight="true" outlineLevel="0" collapsed="false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</row>
    <row r="895" customFormat="false" ht="15.75" hidden="false" customHeight="true" outlineLevel="0" collapsed="false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</row>
    <row r="896" customFormat="false" ht="15.75" hidden="false" customHeight="true" outlineLevel="0" collapsed="false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</row>
    <row r="897" customFormat="false" ht="15.75" hidden="false" customHeight="true" outlineLevel="0" collapsed="false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</row>
    <row r="898" customFormat="false" ht="15.75" hidden="false" customHeight="true" outlineLevel="0" collapsed="false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</row>
    <row r="899" customFormat="false" ht="15.75" hidden="false" customHeight="true" outlineLevel="0" collapsed="false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</row>
    <row r="900" customFormat="false" ht="15.75" hidden="false" customHeight="true" outlineLevel="0" collapsed="false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</row>
    <row r="901" customFormat="false" ht="15.75" hidden="false" customHeight="true" outlineLevel="0" collapsed="false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</row>
    <row r="902" customFormat="false" ht="15.75" hidden="false" customHeight="true" outlineLevel="0" collapsed="false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</row>
    <row r="903" customFormat="false" ht="15.75" hidden="false" customHeight="true" outlineLevel="0" collapsed="false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</row>
    <row r="904" customFormat="false" ht="15.75" hidden="false" customHeight="true" outlineLevel="0" collapsed="false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</row>
    <row r="905" customFormat="false" ht="15.75" hidden="false" customHeight="true" outlineLevel="0" collapsed="false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</row>
    <row r="906" customFormat="false" ht="15.75" hidden="false" customHeight="true" outlineLevel="0" collapsed="false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</row>
    <row r="907" customFormat="false" ht="15.75" hidden="false" customHeight="true" outlineLevel="0" collapsed="false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</row>
    <row r="908" customFormat="false" ht="15.75" hidden="false" customHeight="true" outlineLevel="0" collapsed="false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</row>
    <row r="909" customFormat="false" ht="15.75" hidden="false" customHeight="true" outlineLevel="0" collapsed="false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</row>
    <row r="910" customFormat="false" ht="15.75" hidden="false" customHeight="true" outlineLevel="0" collapsed="false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</row>
    <row r="911" customFormat="false" ht="15.75" hidden="false" customHeight="true" outlineLevel="0" collapsed="false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</row>
    <row r="912" customFormat="false" ht="15.75" hidden="false" customHeight="true" outlineLevel="0" collapsed="false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</row>
    <row r="913" customFormat="false" ht="15.75" hidden="false" customHeight="true" outlineLevel="0" collapsed="false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</row>
    <row r="914" customFormat="false" ht="15.75" hidden="false" customHeight="true" outlineLevel="0" collapsed="false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</row>
    <row r="915" customFormat="false" ht="15.75" hidden="false" customHeight="true" outlineLevel="0" collapsed="false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</row>
    <row r="916" customFormat="false" ht="15.75" hidden="false" customHeight="true" outlineLevel="0" collapsed="false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</row>
    <row r="917" customFormat="false" ht="15.75" hidden="false" customHeight="true" outlineLevel="0" collapsed="false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</row>
    <row r="918" customFormat="false" ht="15.75" hidden="false" customHeight="true" outlineLevel="0" collapsed="false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</row>
    <row r="919" customFormat="false" ht="15.75" hidden="false" customHeight="true" outlineLevel="0" collapsed="false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</row>
    <row r="920" customFormat="false" ht="15.75" hidden="false" customHeight="true" outlineLevel="0" collapsed="false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</row>
    <row r="921" customFormat="false" ht="15.75" hidden="false" customHeight="true" outlineLevel="0" collapsed="false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</row>
    <row r="922" customFormat="false" ht="15.75" hidden="false" customHeight="true" outlineLevel="0" collapsed="false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</row>
    <row r="923" customFormat="false" ht="15.75" hidden="false" customHeight="true" outlineLevel="0" collapsed="false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</row>
    <row r="924" customFormat="false" ht="15.75" hidden="false" customHeight="true" outlineLevel="0" collapsed="false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</row>
    <row r="925" customFormat="false" ht="15.75" hidden="false" customHeight="true" outlineLevel="0" collapsed="false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</row>
    <row r="926" customFormat="false" ht="15.75" hidden="false" customHeight="true" outlineLevel="0" collapsed="false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</row>
    <row r="927" customFormat="false" ht="15.75" hidden="false" customHeight="true" outlineLevel="0" collapsed="false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</row>
    <row r="928" customFormat="false" ht="15.75" hidden="false" customHeight="true" outlineLevel="0" collapsed="false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</row>
    <row r="929" customFormat="false" ht="15.75" hidden="false" customHeight="true" outlineLevel="0" collapsed="false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</row>
    <row r="930" customFormat="false" ht="15.75" hidden="false" customHeight="true" outlineLevel="0" collapsed="false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</row>
    <row r="931" customFormat="false" ht="15.75" hidden="false" customHeight="true" outlineLevel="0" collapsed="false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</row>
    <row r="932" customFormat="false" ht="15.75" hidden="false" customHeight="true" outlineLevel="0" collapsed="false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</row>
    <row r="933" customFormat="false" ht="15.75" hidden="false" customHeight="true" outlineLevel="0" collapsed="false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</row>
    <row r="934" customFormat="false" ht="15.75" hidden="false" customHeight="true" outlineLevel="0" collapsed="false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</row>
    <row r="935" customFormat="false" ht="15.75" hidden="false" customHeight="true" outlineLevel="0" collapsed="false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</row>
    <row r="936" customFormat="false" ht="15.75" hidden="false" customHeight="true" outlineLevel="0" collapsed="false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</row>
    <row r="937" customFormat="false" ht="15.75" hidden="false" customHeight="true" outlineLevel="0" collapsed="false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</row>
    <row r="938" customFormat="false" ht="15.75" hidden="false" customHeight="true" outlineLevel="0" collapsed="false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</row>
    <row r="939" customFormat="false" ht="15.75" hidden="false" customHeight="true" outlineLevel="0" collapsed="false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</row>
    <row r="940" customFormat="false" ht="15.75" hidden="false" customHeight="true" outlineLevel="0" collapsed="false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</row>
    <row r="941" customFormat="false" ht="15.75" hidden="false" customHeight="true" outlineLevel="0" collapsed="false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</row>
    <row r="942" customFormat="false" ht="15.75" hidden="false" customHeight="true" outlineLevel="0" collapsed="false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</row>
    <row r="943" customFormat="false" ht="15.75" hidden="false" customHeight="true" outlineLevel="0" collapsed="false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</row>
    <row r="944" customFormat="false" ht="15.75" hidden="false" customHeight="true" outlineLevel="0" collapsed="false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</row>
    <row r="945" customFormat="false" ht="15.75" hidden="false" customHeight="true" outlineLevel="0" collapsed="false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</row>
    <row r="946" customFormat="false" ht="15.75" hidden="false" customHeight="true" outlineLevel="0" collapsed="false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</row>
    <row r="947" customFormat="false" ht="15.75" hidden="false" customHeight="true" outlineLevel="0" collapsed="false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</row>
    <row r="948" customFormat="false" ht="15.75" hidden="false" customHeight="true" outlineLevel="0" collapsed="false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</row>
    <row r="949" customFormat="false" ht="15.75" hidden="false" customHeight="true" outlineLevel="0" collapsed="false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</row>
    <row r="950" customFormat="false" ht="15.75" hidden="false" customHeight="true" outlineLevel="0" collapsed="false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</row>
    <row r="951" customFormat="false" ht="15.75" hidden="false" customHeight="true" outlineLevel="0" collapsed="false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</row>
    <row r="952" customFormat="false" ht="15.75" hidden="false" customHeight="true" outlineLevel="0" collapsed="false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</row>
    <row r="953" customFormat="false" ht="15.75" hidden="false" customHeight="true" outlineLevel="0" collapsed="false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</row>
    <row r="954" customFormat="false" ht="15.75" hidden="false" customHeight="true" outlineLevel="0" collapsed="false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</row>
    <row r="955" customFormat="false" ht="15.75" hidden="false" customHeight="true" outlineLevel="0" collapsed="false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</row>
    <row r="956" customFormat="false" ht="15.75" hidden="false" customHeight="true" outlineLevel="0" collapsed="false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</row>
    <row r="957" customFormat="false" ht="15.75" hidden="false" customHeight="true" outlineLevel="0" collapsed="false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</row>
    <row r="958" customFormat="false" ht="15.75" hidden="false" customHeight="true" outlineLevel="0" collapsed="false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</row>
    <row r="959" customFormat="false" ht="15.75" hidden="false" customHeight="true" outlineLevel="0" collapsed="false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</row>
    <row r="960" customFormat="false" ht="15.75" hidden="false" customHeight="true" outlineLevel="0" collapsed="false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</row>
    <row r="961" customFormat="false" ht="15.75" hidden="false" customHeight="true" outlineLevel="0" collapsed="false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</row>
    <row r="962" customFormat="false" ht="15.75" hidden="false" customHeight="true" outlineLevel="0" collapsed="false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</row>
    <row r="963" customFormat="false" ht="15.75" hidden="false" customHeight="true" outlineLevel="0" collapsed="false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</row>
    <row r="964" customFormat="false" ht="15.75" hidden="false" customHeight="true" outlineLevel="0" collapsed="false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</row>
    <row r="965" customFormat="false" ht="15.75" hidden="false" customHeight="true" outlineLevel="0" collapsed="false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</row>
    <row r="966" customFormat="false" ht="15.75" hidden="false" customHeight="true" outlineLevel="0" collapsed="false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</row>
    <row r="967" customFormat="false" ht="15.75" hidden="false" customHeight="true" outlineLevel="0" collapsed="false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</row>
    <row r="968" customFormat="false" ht="15.75" hidden="false" customHeight="true" outlineLevel="0" collapsed="false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</row>
    <row r="969" customFormat="false" ht="15.75" hidden="false" customHeight="true" outlineLevel="0" collapsed="false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</row>
    <row r="970" customFormat="false" ht="15.75" hidden="false" customHeight="true" outlineLevel="0" collapsed="false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</row>
    <row r="971" customFormat="false" ht="15.75" hidden="false" customHeight="true" outlineLevel="0" collapsed="false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</row>
    <row r="972" customFormat="false" ht="15.75" hidden="false" customHeight="true" outlineLevel="0" collapsed="false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</row>
    <row r="973" customFormat="false" ht="15.75" hidden="false" customHeight="true" outlineLevel="0" collapsed="false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</row>
    <row r="974" customFormat="false" ht="15.75" hidden="false" customHeight="true" outlineLevel="0" collapsed="false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</row>
    <row r="975" customFormat="false" ht="15.75" hidden="false" customHeight="true" outlineLevel="0" collapsed="false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</row>
    <row r="976" customFormat="false" ht="15.75" hidden="false" customHeight="true" outlineLevel="0" collapsed="false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</row>
    <row r="977" customFormat="false" ht="15.75" hidden="false" customHeight="true" outlineLevel="0" collapsed="false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</row>
    <row r="978" customFormat="false" ht="15.75" hidden="false" customHeight="true" outlineLevel="0" collapsed="false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</row>
    <row r="979" customFormat="false" ht="15.75" hidden="false" customHeight="true" outlineLevel="0" collapsed="false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</row>
    <row r="980" customFormat="false" ht="15.75" hidden="false" customHeight="true" outlineLevel="0" collapsed="false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</row>
    <row r="981" customFormat="false" ht="15.75" hidden="false" customHeight="true" outlineLevel="0" collapsed="false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</row>
    <row r="982" customFormat="false" ht="15.75" hidden="false" customHeight="true" outlineLevel="0" collapsed="false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</row>
    <row r="983" customFormat="false" ht="15.75" hidden="false" customHeight="true" outlineLevel="0" collapsed="false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</row>
    <row r="984" customFormat="false" ht="15.75" hidden="false" customHeight="true" outlineLevel="0" collapsed="false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</row>
    <row r="985" customFormat="false" ht="15.75" hidden="false" customHeight="true" outlineLevel="0" collapsed="false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</row>
    <row r="986" customFormat="false" ht="15.75" hidden="false" customHeight="true" outlineLevel="0" collapsed="false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</row>
    <row r="987" customFormat="false" ht="15.75" hidden="false" customHeight="true" outlineLevel="0" collapsed="false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</row>
    <row r="988" customFormat="false" ht="15.75" hidden="false" customHeight="true" outlineLevel="0" collapsed="false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</row>
    <row r="989" customFormat="false" ht="15.75" hidden="false" customHeight="true" outlineLevel="0" collapsed="false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</row>
    <row r="990" customFormat="false" ht="15.75" hidden="false" customHeight="true" outlineLevel="0" collapsed="false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</row>
    <row r="991" customFormat="false" ht="15.75" hidden="false" customHeight="true" outlineLevel="0" collapsed="false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</row>
    <row r="992" customFormat="false" ht="15.75" hidden="false" customHeight="true" outlineLevel="0" collapsed="false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</row>
    <row r="993" customFormat="false" ht="15.75" hidden="false" customHeight="true" outlineLevel="0" collapsed="false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</row>
    <row r="994" customFormat="false" ht="15.75" hidden="false" customHeight="true" outlineLevel="0" collapsed="false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</row>
    <row r="995" customFormat="false" ht="15.75" hidden="false" customHeight="true" outlineLevel="0" collapsed="false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</row>
    <row r="996" customFormat="false" ht="15.75" hidden="false" customHeight="true" outlineLevel="0" collapsed="false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</row>
    <row r="997" customFormat="false" ht="15.75" hidden="false" customHeight="true" outlineLevel="0" collapsed="false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</row>
    <row r="998" customFormat="false" ht="15.75" hidden="false" customHeight="true" outlineLevel="0" collapsed="false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</row>
    <row r="999" customFormat="false" ht="15.75" hidden="false" customHeight="true" outlineLevel="0" collapsed="false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</row>
    <row r="1000" customFormat="false" ht="15.75" hidden="false" customHeight="true" outlineLevel="0" collapsed="false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</row>
    <row r="1001" customFormat="false" ht="15.75" hidden="false" customHeight="true" outlineLevel="0" collapsed="false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</row>
    <row r="1002" customFormat="false" ht="15" hidden="false" customHeight="true" outlineLevel="0" collapsed="false">
      <c r="C1002" s="50"/>
      <c r="D1002" s="50"/>
      <c r="E1002" s="50"/>
      <c r="F1002" s="50"/>
      <c r="G1002" s="50"/>
    </row>
    <row r="1003" customFormat="false" ht="15" hidden="false" customHeight="true" outlineLevel="0" collapsed="false">
      <c r="C1003" s="50"/>
      <c r="D1003" s="50"/>
      <c r="E1003" s="50"/>
      <c r="F1003" s="50"/>
      <c r="G1003" s="50"/>
    </row>
    <row r="1004" customFormat="false" ht="15" hidden="false" customHeight="true" outlineLevel="0" collapsed="false">
      <c r="C1004" s="50"/>
      <c r="D1004" s="50"/>
      <c r="E1004" s="50"/>
      <c r="F1004" s="50"/>
      <c r="G1004" s="50"/>
    </row>
    <row r="1005" customFormat="false" ht="15" hidden="false" customHeight="true" outlineLevel="0" collapsed="false">
      <c r="C1005" s="50"/>
      <c r="D1005" s="50"/>
      <c r="E1005" s="50"/>
      <c r="F1005" s="50"/>
      <c r="G1005" s="50"/>
    </row>
    <row r="1006" customFormat="false" ht="15" hidden="false" customHeight="true" outlineLevel="0" collapsed="false">
      <c r="C1006" s="50"/>
      <c r="D1006" s="50"/>
      <c r="E1006" s="50"/>
      <c r="F1006" s="50"/>
      <c r="G1006" s="50"/>
    </row>
    <row r="1007" customFormat="false" ht="15" hidden="false" customHeight="true" outlineLevel="0" collapsed="false">
      <c r="C1007" s="50"/>
      <c r="D1007" s="50"/>
      <c r="E1007" s="50"/>
      <c r="F1007" s="50"/>
      <c r="G1007" s="50"/>
    </row>
    <row r="1008" customFormat="false" ht="15" hidden="false" customHeight="true" outlineLevel="0" collapsed="false">
      <c r="C1008" s="50"/>
      <c r="D1008" s="50"/>
      <c r="E1008" s="50"/>
      <c r="F1008" s="50"/>
      <c r="G1008" s="50"/>
    </row>
    <row r="1009" customFormat="false" ht="15" hidden="false" customHeight="true" outlineLevel="0" collapsed="false">
      <c r="C1009" s="50"/>
      <c r="D1009" s="50"/>
      <c r="E1009" s="50"/>
      <c r="F1009" s="50"/>
      <c r="G1009" s="50"/>
    </row>
    <row r="1010" customFormat="false" ht="15" hidden="false" customHeight="true" outlineLevel="0" collapsed="false">
      <c r="C1010" s="50"/>
      <c r="D1010" s="50"/>
      <c r="E1010" s="50"/>
      <c r="F1010" s="50"/>
      <c r="G1010" s="50"/>
    </row>
    <row r="1011" customFormat="false" ht="15" hidden="false" customHeight="true" outlineLevel="0" collapsed="false">
      <c r="C1011" s="50"/>
      <c r="D1011" s="50"/>
      <c r="E1011" s="50"/>
      <c r="F1011" s="50"/>
      <c r="G1011" s="50"/>
    </row>
    <row r="1012" customFormat="false" ht="15" hidden="false" customHeight="true" outlineLevel="0" collapsed="false">
      <c r="C1012" s="50"/>
      <c r="D1012" s="50"/>
      <c r="E1012" s="50"/>
      <c r="F1012" s="50"/>
      <c r="G1012" s="50"/>
    </row>
    <row r="1013" customFormat="false" ht="15" hidden="false" customHeight="true" outlineLevel="0" collapsed="false">
      <c r="C1013" s="50"/>
      <c r="D1013" s="50"/>
      <c r="E1013" s="50"/>
      <c r="F1013" s="50"/>
      <c r="G1013" s="50"/>
    </row>
    <row r="1014" customFormat="false" ht="15" hidden="false" customHeight="true" outlineLevel="0" collapsed="false">
      <c r="C1014" s="50"/>
      <c r="D1014" s="50"/>
      <c r="E1014" s="50"/>
      <c r="F1014" s="50"/>
      <c r="G1014" s="50"/>
    </row>
  </sheetData>
  <mergeCells count="16">
    <mergeCell ref="J2:K2"/>
    <mergeCell ref="B3:C3"/>
    <mergeCell ref="G6:H6"/>
    <mergeCell ref="C9:C10"/>
    <mergeCell ref="I9:I15"/>
    <mergeCell ref="C11:C14"/>
    <mergeCell ref="C16:C17"/>
    <mergeCell ref="I16:I17"/>
    <mergeCell ref="I18:I21"/>
    <mergeCell ref="C19:C33"/>
    <mergeCell ref="I24:I25"/>
    <mergeCell ref="C34:C36"/>
    <mergeCell ref="C37:D38"/>
    <mergeCell ref="C40:C43"/>
    <mergeCell ref="E40:G40"/>
    <mergeCell ref="C44:C47"/>
  </mergeCells>
  <conditionalFormatting sqref="I2">
    <cfRule type="containsText" priority="2" operator="containsText" aboveAverage="0" equalAverage="0" bottom="0" percent="0" rank="0" text="No" dxfId="3">
      <formula>NOT(ISERROR(SEARCH("No",I2)))</formula>
    </cfRule>
  </conditionalFormatting>
  <dataValidations count="2">
    <dataValidation allowBlank="true" errorStyle="stop" operator="between" showDropDown="false" showErrorMessage="true" showInputMessage="false" sqref="I2" type="list">
      <formula1>"Actualizado,No actualizado"</formula1>
      <formula2>0</formula2>
    </dataValidation>
    <dataValidation allowBlank="true" errorStyle="stop" operator="between" showDropDown="false" showErrorMessage="true" showInputMessage="false" sqref="E40" type="list">
      <formula1>'Inversión compra'!$A$46:$A$48</formula1>
      <formula2>0</formula2>
    </dataValidation>
  </dataValidations>
  <hyperlinks>
    <hyperlink ref="B3" r:id="rId1" display="pauant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AD47"/>
    <pageSetUpPr fitToPage="false"/>
  </sheetPr>
  <dimension ref="A1:AC100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6" activeCellId="0" sqref="B6"/>
    </sheetView>
  </sheetViews>
  <sheetFormatPr defaultColWidth="14.640625" defaultRowHeight="14.4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.99"/>
    <col collapsed="false" customWidth="true" hidden="false" outlineLevel="0" max="3" min="3" style="0" width="21.44"/>
    <col collapsed="false" customWidth="true" hidden="false" outlineLevel="0" max="4" min="4" style="0" width="53.33"/>
    <col collapsed="false" customWidth="true" hidden="false" outlineLevel="0" max="7" min="5" style="0" width="14.11"/>
    <col collapsed="false" customWidth="true" hidden="false" outlineLevel="0" max="8" min="8" style="0" width="12.1"/>
    <col collapsed="false" customWidth="true" hidden="false" outlineLevel="0" max="9" min="9" style="0" width="15.44"/>
    <col collapsed="false" customWidth="true" hidden="false" outlineLevel="0" max="10" min="10" style="0" width="44"/>
    <col collapsed="false" customWidth="true" hidden="false" outlineLevel="0" max="12" min="11" style="0" width="17.33"/>
    <col collapsed="false" customWidth="true" hidden="false" outlineLevel="0" max="13" min="13" style="0" width="15.88"/>
    <col collapsed="false" customWidth="true" hidden="false" outlineLevel="0" max="14" min="14" style="0" width="17.44"/>
    <col collapsed="false" customWidth="true" hidden="true" outlineLevel="0" max="29" min="15" style="0" width="12.1"/>
  </cols>
  <sheetData>
    <row r="1" customFormat="false" ht="22.5" hidden="false" customHeight="true" outlineLevel="0" collapsed="false">
      <c r="A1" s="97"/>
      <c r="B1" s="98"/>
      <c r="C1" s="98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50"/>
      <c r="AC1" s="50"/>
    </row>
    <row r="2" customFormat="false" ht="33" hidden="false" customHeight="true" outlineLevel="0" collapsed="false">
      <c r="A2" s="97"/>
      <c r="B2" s="98"/>
      <c r="C2" s="98"/>
      <c r="D2" s="101" t="s">
        <v>313</v>
      </c>
      <c r="E2" s="99"/>
      <c r="F2" s="99"/>
      <c r="G2" s="99"/>
      <c r="H2" s="99"/>
      <c r="I2" s="102" t="s">
        <v>285</v>
      </c>
      <c r="J2" s="103" t="s">
        <v>108</v>
      </c>
      <c r="K2" s="103"/>
      <c r="L2" s="99"/>
      <c r="M2" s="99"/>
      <c r="N2" s="99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50"/>
      <c r="AC2" s="50"/>
    </row>
    <row r="3" customFormat="false" ht="18.75" hidden="false" customHeight="true" outlineLevel="0" collapsed="false">
      <c r="A3" s="104"/>
      <c r="B3" s="105" t="s">
        <v>109</v>
      </c>
      <c r="C3" s="105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50"/>
      <c r="AC3" s="50"/>
    </row>
    <row r="4" customFormat="false" ht="4.5" hidden="false" customHeight="true" outlineLevel="0" collapsed="false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50"/>
      <c r="AC4" s="50"/>
    </row>
    <row r="5" customFormat="false" ht="13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50"/>
      <c r="AC5" s="50"/>
    </row>
    <row r="6" customFormat="false" ht="21" hidden="false" customHeight="false" outlineLevel="0" collapsed="false">
      <c r="A6" s="8"/>
      <c r="B6" s="8"/>
      <c r="C6" s="9" t="s">
        <v>314</v>
      </c>
      <c r="D6" s="107"/>
      <c r="E6" s="107"/>
      <c r="F6" s="107"/>
      <c r="G6" s="287" t="s">
        <v>61</v>
      </c>
      <c r="H6" s="287"/>
      <c r="I6" s="8"/>
      <c r="J6" s="9" t="s">
        <v>111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customFormat="false" ht="5.2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customFormat="false" ht="13.5" hidden="false" customHeight="true" outlineLevel="0" collapsed="false">
      <c r="A8" s="8"/>
      <c r="B8" s="8"/>
      <c r="C8" s="8"/>
      <c r="D8" s="8"/>
      <c r="E8" s="71" t="s">
        <v>63</v>
      </c>
      <c r="F8" s="8"/>
      <c r="G8" s="8"/>
      <c r="H8" s="8"/>
      <c r="I8" s="8"/>
      <c r="J8" s="8"/>
      <c r="K8" s="71" t="s">
        <v>63</v>
      </c>
      <c r="L8" s="71" t="s">
        <v>64</v>
      </c>
      <c r="M8" s="71" t="s">
        <v>65</v>
      </c>
      <c r="N8" s="8"/>
      <c r="O8" s="8"/>
      <c r="P8" s="8"/>
      <c r="Q8" s="8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50"/>
    </row>
    <row r="9" customFormat="false" ht="18" hidden="false" customHeight="true" outlineLevel="0" collapsed="false">
      <c r="A9" s="8"/>
      <c r="B9" s="8"/>
      <c r="C9" s="110" t="s">
        <v>315</v>
      </c>
      <c r="D9" s="288" t="s">
        <v>316</v>
      </c>
      <c r="E9" s="289" t="n">
        <v>5000</v>
      </c>
      <c r="F9" s="8"/>
      <c r="G9" s="8"/>
      <c r="H9" s="8"/>
      <c r="I9" s="110" t="s">
        <v>67</v>
      </c>
      <c r="J9" s="36" t="str">
        <f aca="false">+'Inversión compra'!C19</f>
        <v>Precio compra</v>
      </c>
      <c r="K9" s="112" t="n">
        <f aca="false">+'Inversión compra'!D19</f>
        <v>250000</v>
      </c>
      <c r="L9" s="113" t="n">
        <f aca="false">+'Inversión compra'!E19</f>
        <v>929.368029739777</v>
      </c>
      <c r="M9" s="114" t="n">
        <f aca="false">+'Inversión compra'!F19</f>
        <v>0.266878461413644</v>
      </c>
      <c r="N9" s="8"/>
      <c r="O9" s="8"/>
      <c r="P9" s="8"/>
      <c r="Q9" s="8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50"/>
    </row>
    <row r="10" customFormat="false" ht="18" hidden="false" customHeight="true" outlineLevel="0" collapsed="false">
      <c r="A10" s="8"/>
      <c r="B10" s="8"/>
      <c r="C10" s="110" t="s">
        <v>287</v>
      </c>
      <c r="D10" s="36" t="s">
        <v>113</v>
      </c>
      <c r="E10" s="111" t="n">
        <v>400</v>
      </c>
      <c r="F10" s="8"/>
      <c r="G10" s="8"/>
      <c r="H10" s="8"/>
      <c r="I10" s="110"/>
      <c r="J10" s="8" t="str">
        <f aca="false">+'Inversión compra'!C21</f>
        <v>Notario y registro</v>
      </c>
      <c r="K10" s="116" t="n">
        <f aca="false">+'Inversión compra'!D21</f>
        <v>5000</v>
      </c>
      <c r="L10" s="117" t="n">
        <f aca="false">+'Inversión compra'!E21</f>
        <v>18.5873605947955</v>
      </c>
      <c r="M10" s="118" t="n">
        <f aca="false">+'Inversión compra'!F21</f>
        <v>0.00533756922827289</v>
      </c>
      <c r="N10" s="8"/>
      <c r="O10" s="8"/>
      <c r="P10" s="8"/>
      <c r="Q10" s="8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50"/>
    </row>
    <row r="11" customFormat="false" ht="18" hidden="false" customHeight="true" outlineLevel="0" collapsed="false">
      <c r="A11" s="8"/>
      <c r="B11" s="8"/>
      <c r="C11" s="110"/>
      <c r="D11" s="69" t="s">
        <v>288</v>
      </c>
      <c r="E11" s="272" t="n">
        <v>400</v>
      </c>
      <c r="F11" s="8"/>
      <c r="G11" s="8"/>
      <c r="H11" s="8"/>
      <c r="I11" s="110"/>
      <c r="J11" s="8" t="str">
        <f aca="false">+'Inversión compra'!C23</f>
        <v>Impuestos: IVA / ITP</v>
      </c>
      <c r="K11" s="116" t="n">
        <f aca="false">+'Inversión compra'!D23</f>
        <v>17500</v>
      </c>
      <c r="L11" s="117" t="n">
        <f aca="false">+'Inversión compra'!E23</f>
        <v>65.0557620817844</v>
      </c>
      <c r="M11" s="118" t="n">
        <f aca="false">+'Inversión compra'!F23</f>
        <v>0.0186814922989551</v>
      </c>
      <c r="N11" s="8"/>
      <c r="O11" s="8"/>
      <c r="P11" s="8"/>
      <c r="Q11" s="8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50"/>
    </row>
    <row r="12" customFormat="false" ht="18" hidden="false" customHeight="true" outlineLevel="0" collapsed="false">
      <c r="A12" s="8"/>
      <c r="B12" s="8"/>
      <c r="C12" s="110" t="s">
        <v>289</v>
      </c>
      <c r="D12" s="36" t="s">
        <v>317</v>
      </c>
      <c r="E12" s="81" t="n">
        <v>0.1</v>
      </c>
      <c r="F12" s="8"/>
      <c r="G12" s="8"/>
      <c r="H12" s="8"/>
      <c r="I12" s="110"/>
      <c r="J12" s="8" t="str">
        <f aca="false">+'Inversión compra'!C24</f>
        <v>Comisión compra</v>
      </c>
      <c r="K12" s="116" t="n">
        <f aca="false">+'Inversión compra'!D24</f>
        <v>0</v>
      </c>
      <c r="L12" s="117" t="n">
        <f aca="false">+'Inversión compra'!E24</f>
        <v>0</v>
      </c>
      <c r="M12" s="118" t="n">
        <f aca="false">+'Inversión compra'!F24</f>
        <v>0</v>
      </c>
      <c r="N12" s="8"/>
      <c r="O12" s="8"/>
      <c r="P12" s="8"/>
      <c r="Q12" s="8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50"/>
    </row>
    <row r="13" customFormat="false" ht="18" hidden="false" customHeight="true" outlineLevel="0" collapsed="false">
      <c r="A13" s="8"/>
      <c r="B13" s="8"/>
      <c r="C13" s="110"/>
      <c r="D13" s="69" t="s">
        <v>293</v>
      </c>
      <c r="E13" s="272" t="n">
        <v>0</v>
      </c>
      <c r="F13" s="8"/>
      <c r="G13" s="8"/>
      <c r="H13" s="8"/>
      <c r="I13" s="110"/>
      <c r="J13" s="8" t="str">
        <f aca="false">+'Inversión compra'!C25</f>
        <v>Gastos financiación</v>
      </c>
      <c r="K13" s="116" t="n">
        <f aca="false">+'Inversión compra'!D25</f>
        <v>0</v>
      </c>
      <c r="L13" s="117" t="n">
        <f aca="false">+'Inversión compra'!E25</f>
        <v>0</v>
      </c>
      <c r="M13" s="118" t="n">
        <f aca="false">+'Inversión compra'!F25</f>
        <v>0</v>
      </c>
      <c r="N13" s="8"/>
      <c r="O13" s="8"/>
      <c r="P13" s="8"/>
      <c r="Q13" s="8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50"/>
    </row>
    <row r="14" customFormat="false" ht="18" hidden="false" customHeight="true" outlineLevel="0" collapsed="false">
      <c r="A14" s="8"/>
      <c r="B14" s="8"/>
      <c r="C14" s="8"/>
      <c r="D14" s="290"/>
      <c r="E14" s="8"/>
      <c r="F14" s="8"/>
      <c r="G14" s="8"/>
      <c r="H14" s="8"/>
      <c r="I14" s="110"/>
      <c r="J14" s="8" t="str">
        <f aca="false">+'Inversión compra'!C26</f>
        <v>Equipo interno captación</v>
      </c>
      <c r="K14" s="116" t="n">
        <f aca="false">+'Inversión compra'!D26</f>
        <v>20000</v>
      </c>
      <c r="L14" s="117" t="n">
        <f aca="false">+'Inversión compra'!E26</f>
        <v>74.3494423791822</v>
      </c>
      <c r="M14" s="118" t="n">
        <f aca="false">+'Inversión compra'!F26</f>
        <v>0.0213502769130916</v>
      </c>
      <c r="N14" s="8"/>
      <c r="O14" s="8"/>
      <c r="P14" s="8"/>
      <c r="Q14" s="8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50"/>
    </row>
    <row r="15" customFormat="false" ht="18" hidden="false" customHeight="true" outlineLevel="0" collapsed="false">
      <c r="A15" s="8"/>
      <c r="B15" s="8"/>
      <c r="C15" s="119" t="s">
        <v>114</v>
      </c>
      <c r="D15" s="9"/>
      <c r="E15" s="8"/>
      <c r="F15" s="8"/>
      <c r="G15" s="8"/>
      <c r="H15" s="8"/>
      <c r="I15" s="110"/>
      <c r="J15" s="69" t="str">
        <f aca="false">+'Inversión compra'!C27</f>
        <v>Otros gastos compra</v>
      </c>
      <c r="K15" s="125" t="n">
        <f aca="false">+'Inversión compra'!D27</f>
        <v>0</v>
      </c>
      <c r="L15" s="126" t="n">
        <f aca="false">+'Inversión compra'!E27</f>
        <v>0</v>
      </c>
      <c r="M15" s="127" t="n">
        <f aca="false">+'Inversión compra'!F27</f>
        <v>0</v>
      </c>
      <c r="N15" s="8"/>
      <c r="O15" s="8"/>
      <c r="P15" s="8"/>
      <c r="Q15" s="8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50"/>
    </row>
    <row r="16" customFormat="false" ht="18" hidden="false" customHeight="true" outlineLevel="0" collapsed="false">
      <c r="A16" s="8"/>
      <c r="B16" s="8"/>
      <c r="C16" s="119"/>
      <c r="D16" s="8"/>
      <c r="E16" s="120"/>
      <c r="F16" s="8"/>
      <c r="G16" s="8"/>
      <c r="H16" s="8"/>
      <c r="I16" s="130" t="s">
        <v>77</v>
      </c>
      <c r="J16" s="36" t="str">
        <f aca="false">+'Inversión compra'!C28</f>
        <v>Mobiliario</v>
      </c>
      <c r="K16" s="112" t="n">
        <f aca="false">+'Inversión compra'!D28</f>
        <v>0</v>
      </c>
      <c r="L16" s="113" t="n">
        <f aca="false">+'Inversión compra'!E28</f>
        <v>0</v>
      </c>
      <c r="M16" s="114" t="n">
        <f aca="false">+'Inversión compra'!F28</f>
        <v>0</v>
      </c>
      <c r="N16" s="8"/>
      <c r="O16" s="8"/>
      <c r="P16" s="8"/>
      <c r="Q16" s="8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50"/>
    </row>
    <row r="17" customFormat="false" ht="18" hidden="false" customHeight="true" outlineLevel="0" collapsed="false">
      <c r="A17" s="8"/>
      <c r="B17" s="8"/>
      <c r="C17" s="8"/>
      <c r="D17" s="8"/>
      <c r="E17" s="121" t="s">
        <v>115</v>
      </c>
      <c r="F17" s="122" t="s">
        <v>116</v>
      </c>
      <c r="G17" s="122" t="s">
        <v>117</v>
      </c>
      <c r="H17" s="8"/>
      <c r="I17" s="130"/>
      <c r="J17" s="58" t="str">
        <f aca="false">+'Inversión compra'!C29</f>
        <v>Coste total reforma</v>
      </c>
      <c r="K17" s="125" t="n">
        <f aca="false">+'Inversión compra'!D29</f>
        <v>641000</v>
      </c>
      <c r="L17" s="126" t="n">
        <f aca="false">+'Inversión compra'!E29</f>
        <v>2382.89962825279</v>
      </c>
      <c r="M17" s="127" t="n">
        <f aca="false">+'Inversión compra'!F29</f>
        <v>0.684276375064585</v>
      </c>
      <c r="N17" s="8"/>
      <c r="O17" s="8"/>
      <c r="P17" s="8"/>
      <c r="Q17" s="8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50"/>
    </row>
    <row r="18" customFormat="false" ht="18" hidden="false" customHeight="true" outlineLevel="0" collapsed="false">
      <c r="A18" s="8"/>
      <c r="B18" s="8"/>
      <c r="C18" s="110" t="s">
        <v>118</v>
      </c>
      <c r="D18" s="36" t="s">
        <v>318</v>
      </c>
      <c r="E18" s="214" t="n">
        <v>30</v>
      </c>
      <c r="F18" s="214" t="n">
        <v>40</v>
      </c>
      <c r="G18" s="215" t="n">
        <v>50</v>
      </c>
      <c r="H18" s="8"/>
      <c r="I18" s="110" t="s">
        <v>80</v>
      </c>
      <c r="J18" s="36" t="str">
        <f aca="false">+'Inversión compra'!C30</f>
        <v>IBI + Tasas Municipales</v>
      </c>
      <c r="K18" s="112" t="n">
        <f aca="false">+'Inversión compra'!D30</f>
        <v>2000</v>
      </c>
      <c r="L18" s="113" t="n">
        <f aca="false">+'Inversión compra'!E30</f>
        <v>7.43494423791822</v>
      </c>
      <c r="M18" s="114" t="n">
        <f aca="false">+'Inversión compra'!F30</f>
        <v>0.00213502769130916</v>
      </c>
      <c r="N18" s="8"/>
      <c r="O18" s="8"/>
      <c r="P18" s="8"/>
      <c r="Q18" s="8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50"/>
    </row>
    <row r="19" customFormat="false" ht="18" hidden="false" customHeight="true" outlineLevel="0" collapsed="false">
      <c r="A19" s="8"/>
      <c r="B19" s="8"/>
      <c r="C19" s="110"/>
      <c r="D19" s="291" t="s">
        <v>319</v>
      </c>
      <c r="E19" s="292" t="n">
        <v>28</v>
      </c>
      <c r="F19" s="292" t="n">
        <f aca="false">+E19</f>
        <v>28</v>
      </c>
      <c r="G19" s="293" t="n">
        <f aca="false">+F19</f>
        <v>28</v>
      </c>
      <c r="H19" s="8"/>
      <c r="I19" s="110"/>
      <c r="J19" s="8" t="str">
        <f aca="false">+'Inversión compra'!C31</f>
        <v>Seguro</v>
      </c>
      <c r="K19" s="116" t="n">
        <f aca="false">+'Inversión compra'!D31</f>
        <v>1256</v>
      </c>
      <c r="L19" s="117" t="n">
        <f aca="false">+'Inversión compra'!E31</f>
        <v>4.66914498141264</v>
      </c>
      <c r="M19" s="118" t="n">
        <f aca="false">+'Inversión compra'!F31</f>
        <v>0.00134079739014215</v>
      </c>
      <c r="N19" s="8"/>
      <c r="O19" s="8"/>
      <c r="P19" s="8"/>
      <c r="Q19" s="8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50"/>
    </row>
    <row r="20" customFormat="false" ht="18" hidden="false" customHeight="true" outlineLevel="0" collapsed="false">
      <c r="A20" s="8"/>
      <c r="B20" s="8"/>
      <c r="C20" s="110"/>
      <c r="D20" s="8" t="s">
        <v>320</v>
      </c>
      <c r="E20" s="128"/>
      <c r="F20" s="128"/>
      <c r="G20" s="129"/>
      <c r="H20" s="8"/>
      <c r="I20" s="110"/>
      <c r="J20" s="8" t="str">
        <f aca="false">+'Inversión compra'!C32</f>
        <v>Seguro impago</v>
      </c>
      <c r="K20" s="116" t="n">
        <f aca="false">+'Inversión compra'!D32</f>
        <v>0</v>
      </c>
      <c r="L20" s="117" t="n">
        <f aca="false">+'Inversión compra'!E32</f>
        <v>0</v>
      </c>
      <c r="M20" s="118" t="n">
        <f aca="false">+'Inversión compra'!F32</f>
        <v>0</v>
      </c>
      <c r="N20" s="8"/>
      <c r="O20" s="8"/>
      <c r="P20" s="8"/>
      <c r="Q20" s="8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50"/>
    </row>
    <row r="21" customFormat="false" ht="18" hidden="false" customHeight="true" outlineLevel="0" collapsed="false">
      <c r="A21" s="8"/>
      <c r="B21" s="8"/>
      <c r="C21" s="110"/>
      <c r="D21" s="291" t="s">
        <v>321</v>
      </c>
      <c r="E21" s="292"/>
      <c r="F21" s="292"/>
      <c r="G21" s="293"/>
      <c r="H21" s="8"/>
      <c r="I21" s="110"/>
      <c r="J21" s="69" t="str">
        <f aca="false">+'Inversión compra'!C33</f>
        <v>Comunidad de vecinos</v>
      </c>
      <c r="K21" s="125" t="n">
        <f aca="false">+'Inversión compra'!D33</f>
        <v>0</v>
      </c>
      <c r="L21" s="126" t="n">
        <f aca="false">+'Inversión compra'!E33</f>
        <v>0</v>
      </c>
      <c r="M21" s="127" t="n">
        <f aca="false">+'Inversión compra'!F33</f>
        <v>0</v>
      </c>
      <c r="N21" s="8"/>
      <c r="O21" s="8"/>
      <c r="P21" s="8"/>
      <c r="Q21" s="8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50"/>
    </row>
    <row r="22" customFormat="false" ht="18" hidden="false" customHeight="true" outlineLevel="0" collapsed="false">
      <c r="A22" s="8"/>
      <c r="B22" s="8"/>
      <c r="C22" s="110"/>
      <c r="D22" s="8" t="s">
        <v>322</v>
      </c>
      <c r="E22" s="128"/>
      <c r="F22" s="128"/>
      <c r="G22" s="129"/>
      <c r="H22" s="8"/>
      <c r="I22" s="139"/>
      <c r="J22" s="139"/>
      <c r="K22" s="139"/>
      <c r="L22" s="139"/>
      <c r="M22" s="139"/>
      <c r="N22" s="139"/>
      <c r="O22" s="8"/>
      <c r="P22" s="8"/>
      <c r="Q22" s="8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</row>
    <row r="23" customFormat="false" ht="18" hidden="false" customHeight="true" outlineLevel="0" collapsed="false">
      <c r="A23" s="8"/>
      <c r="B23" s="8"/>
      <c r="C23" s="110"/>
      <c r="D23" s="291" t="s">
        <v>323</v>
      </c>
      <c r="E23" s="292"/>
      <c r="F23" s="292"/>
      <c r="G23" s="293"/>
      <c r="H23" s="8"/>
      <c r="I23" s="139"/>
      <c r="J23" s="139"/>
      <c r="K23" s="139"/>
      <c r="L23" s="139"/>
      <c r="M23" s="139"/>
      <c r="N23" s="139"/>
      <c r="O23" s="8"/>
      <c r="P23" s="8"/>
      <c r="Q23" s="8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</row>
    <row r="24" customFormat="false" ht="18" hidden="false" customHeight="true" outlineLevel="0" collapsed="false">
      <c r="A24" s="8"/>
      <c r="B24" s="8"/>
      <c r="C24" s="110"/>
      <c r="D24" s="8" t="s">
        <v>324</v>
      </c>
      <c r="E24" s="128"/>
      <c r="F24" s="128"/>
      <c r="G24" s="129"/>
      <c r="H24" s="8"/>
      <c r="I24" s="139"/>
      <c r="J24" s="139"/>
      <c r="K24" s="139"/>
      <c r="L24" s="139"/>
      <c r="M24" s="139"/>
      <c r="N24" s="139"/>
      <c r="O24" s="8"/>
      <c r="P24" s="8"/>
      <c r="Q24" s="8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</row>
    <row r="25" customFormat="false" ht="18" hidden="false" customHeight="true" outlineLevel="0" collapsed="false">
      <c r="A25" s="8"/>
      <c r="B25" s="8"/>
      <c r="C25" s="110"/>
      <c r="D25" s="291" t="s">
        <v>325</v>
      </c>
      <c r="E25" s="292" t="n">
        <v>0</v>
      </c>
      <c r="F25" s="292" t="n">
        <f aca="false">+E25</f>
        <v>0</v>
      </c>
      <c r="G25" s="293" t="n">
        <f aca="false">+F25</f>
        <v>0</v>
      </c>
      <c r="H25" s="8"/>
      <c r="I25" s="130" t="s">
        <v>130</v>
      </c>
      <c r="J25" s="36" t="s">
        <v>131</v>
      </c>
      <c r="K25" s="142" t="n">
        <f aca="false">+K9</f>
        <v>250000</v>
      </c>
      <c r="L25" s="8"/>
      <c r="M25" s="8"/>
      <c r="N25" s="139"/>
      <c r="O25" s="139"/>
      <c r="P25" s="139"/>
      <c r="Q25" s="139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</row>
    <row r="26" customFormat="false" ht="18" hidden="false" customHeight="true" outlineLevel="0" collapsed="false">
      <c r="A26" s="8"/>
      <c r="B26" s="8"/>
      <c r="C26" s="110"/>
      <c r="D26" s="8" t="s">
        <v>326</v>
      </c>
      <c r="E26" s="279" t="n">
        <v>11</v>
      </c>
      <c r="F26" s="279" t="n">
        <f aca="false">+E26</f>
        <v>11</v>
      </c>
      <c r="G26" s="280" t="n">
        <f aca="false">+F26</f>
        <v>11</v>
      </c>
      <c r="H26" s="139"/>
      <c r="I26" s="130"/>
      <c r="J26" s="8" t="s">
        <v>132</v>
      </c>
      <c r="K26" s="131" t="n">
        <f aca="false">+SUM(K9:K17)</f>
        <v>933500</v>
      </c>
      <c r="L26" s="8"/>
      <c r="M26" s="8"/>
      <c r="N26" s="139"/>
      <c r="O26" s="139"/>
      <c r="P26" s="139"/>
      <c r="Q26" s="139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50"/>
      <c r="AC26" s="50"/>
    </row>
    <row r="27" customFormat="false" ht="18" hidden="false" customHeight="true" outlineLevel="0" collapsed="false">
      <c r="A27" s="8"/>
      <c r="B27" s="107"/>
      <c r="C27" s="110"/>
      <c r="D27" s="8" t="s">
        <v>327</v>
      </c>
      <c r="E27" s="116" t="n">
        <f aca="false">+(E18*E19+E20*E21+E22*E23+E24*E25)*'Alq. Por espacios'!E26/12</f>
        <v>770</v>
      </c>
      <c r="F27" s="116" t="n">
        <f aca="false">+(F18*F19+F20*F21+F22*F23+F24*F25)*'Alq. Por espacios'!F26/12</f>
        <v>1026.66666666667</v>
      </c>
      <c r="G27" s="131" t="n">
        <f aca="false">+(G18*G19+G20*G21+G22*G23+G24*G25)*'Alq. Por espacios'!G26/12</f>
        <v>1283.33333333333</v>
      </c>
      <c r="H27" s="139"/>
      <c r="I27" s="130"/>
      <c r="J27" s="69" t="s">
        <v>328</v>
      </c>
      <c r="K27" s="143" t="n">
        <f aca="false">+K26+E9</f>
        <v>938500</v>
      </c>
      <c r="L27" s="139"/>
      <c r="M27" s="139"/>
      <c r="N27" s="139"/>
      <c r="O27" s="139"/>
      <c r="P27" s="139"/>
      <c r="Q27" s="139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50"/>
      <c r="AC27" s="50"/>
    </row>
    <row r="28" customFormat="false" ht="18" hidden="false" customHeight="true" outlineLevel="0" collapsed="false">
      <c r="A28" s="8"/>
      <c r="B28" s="107"/>
      <c r="C28" s="110"/>
      <c r="D28" s="8" t="s">
        <v>329</v>
      </c>
      <c r="E28" s="116" t="n">
        <f aca="false">+E27*(1-$E$12)*12-$E$13*12-$E$10-$E$11</f>
        <v>7516</v>
      </c>
      <c r="F28" s="116" t="n">
        <f aca="false">+F27*(1-$E$12)*12-$E$13*12-$E$10-$E$11</f>
        <v>10288</v>
      </c>
      <c r="G28" s="131" t="n">
        <f aca="false">+G27*(1-$E$12)*12-$E$13*12-$E$10-$E$11</f>
        <v>13060</v>
      </c>
      <c r="H28" s="139"/>
      <c r="I28" s="8"/>
      <c r="J28" s="8"/>
      <c r="K28" s="116"/>
      <c r="L28" s="139"/>
      <c r="M28" s="139"/>
      <c r="N28" s="139"/>
      <c r="O28" s="139"/>
      <c r="P28" s="139"/>
      <c r="Q28" s="139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50"/>
      <c r="AC28" s="50"/>
    </row>
    <row r="29" customFormat="false" ht="18" hidden="false" customHeight="true" outlineLevel="0" collapsed="false">
      <c r="A29" s="8"/>
      <c r="B29" s="107"/>
      <c r="C29" s="110"/>
      <c r="D29" s="69" t="s">
        <v>330</v>
      </c>
      <c r="E29" s="125" t="n">
        <f aca="false">+E28/12</f>
        <v>626.333333333333</v>
      </c>
      <c r="F29" s="125" t="n">
        <f aca="false">+F28/12</f>
        <v>857.333333333333</v>
      </c>
      <c r="G29" s="143" t="n">
        <f aca="false">+G28/12</f>
        <v>1088.33333333333</v>
      </c>
      <c r="H29" s="139"/>
      <c r="I29" s="8"/>
      <c r="J29" s="8"/>
      <c r="K29" s="116"/>
      <c r="L29" s="139"/>
      <c r="M29" s="139"/>
      <c r="N29" s="139"/>
      <c r="O29" s="139"/>
      <c r="P29" s="139"/>
      <c r="Q29" s="139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50"/>
      <c r="AC29" s="50"/>
    </row>
    <row r="30" customFormat="false" ht="18" hidden="false" customHeight="true" outlineLevel="0" collapsed="false">
      <c r="A30" s="8"/>
      <c r="B30" s="107"/>
      <c r="C30" s="134" t="s">
        <v>309</v>
      </c>
      <c r="D30" s="8" t="s">
        <v>331</v>
      </c>
      <c r="E30" s="135" t="n">
        <f aca="false">E27*12/SUM($K$26,$E$9)</f>
        <v>0.00984549813532232</v>
      </c>
      <c r="F30" s="135" t="n">
        <f aca="false">F27*12/SUM($K$26,$E$9)</f>
        <v>0.0131273308470965</v>
      </c>
      <c r="G30" s="136" t="n">
        <f aca="false">G27*12/SUM($K$26,$E$9)</f>
        <v>0.0164091635588705</v>
      </c>
      <c r="H30" s="107"/>
      <c r="I30" s="139"/>
      <c r="J30" s="139"/>
      <c r="K30" s="139"/>
      <c r="L30" s="139"/>
      <c r="M30" s="139"/>
      <c r="N30" s="107"/>
      <c r="O30" s="107"/>
      <c r="P30" s="107"/>
      <c r="Q30" s="107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customFormat="false" ht="18" hidden="false" customHeight="true" outlineLevel="0" collapsed="false">
      <c r="A31" s="8"/>
      <c r="B31" s="19"/>
      <c r="C31" s="134"/>
      <c r="D31" s="8" t="s">
        <v>310</v>
      </c>
      <c r="E31" s="135" t="n">
        <f aca="false">(E27*12*(1-$E12)-$E$13*12-$E10-$E11-SUM($K$18:$K$21))/SUM($K26,$E$9)</f>
        <v>0.00453915823122003</v>
      </c>
      <c r="F31" s="135" t="n">
        <f aca="false">(F27*12*(1-$E12)-$E$13*12-$E10-$E11-SUM($K$18:$K$21))/SUM($K26,$E$9)</f>
        <v>0.00749280767181677</v>
      </c>
      <c r="G31" s="136" t="n">
        <f aca="false">(G27*12*(1-$E12)-$E$13*12-$E10-$E11-SUM($K$18:$K$21))/SUM($K26,$E$9)</f>
        <v>0.0104464571124134</v>
      </c>
      <c r="H31" s="19"/>
      <c r="I31" s="8"/>
      <c r="J31" s="8"/>
      <c r="K31" s="8"/>
      <c r="L31" s="8"/>
      <c r="M31" s="8"/>
      <c r="N31" s="19"/>
      <c r="O31" s="19"/>
      <c r="P31" s="19"/>
      <c r="Q31" s="19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customFormat="false" ht="18" hidden="false" customHeight="true" outlineLevel="0" collapsed="false">
      <c r="A32" s="8"/>
      <c r="B32" s="19"/>
      <c r="C32" s="134"/>
      <c r="D32" s="8" t="s">
        <v>332</v>
      </c>
      <c r="E32" s="137" t="n">
        <v>0.08</v>
      </c>
      <c r="F32" s="137" t="n">
        <f aca="false">+E32</f>
        <v>0.08</v>
      </c>
      <c r="G32" s="138" t="n">
        <f aca="false">+E32</f>
        <v>0.08</v>
      </c>
      <c r="H32" s="19"/>
      <c r="I32" s="8"/>
      <c r="J32" s="8"/>
      <c r="K32" s="8"/>
      <c r="L32" s="8"/>
      <c r="M32" s="8"/>
      <c r="N32" s="19"/>
      <c r="O32" s="19"/>
      <c r="P32" s="19"/>
      <c r="Q32" s="19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customFormat="false" ht="18" hidden="false" customHeight="true" outlineLevel="0" collapsed="false">
      <c r="A33" s="8"/>
      <c r="B33" s="19"/>
      <c r="C33" s="134"/>
      <c r="D33" s="69" t="s">
        <v>128</v>
      </c>
      <c r="E33" s="140" t="n">
        <f aca="false">+(E27*12*(1-$E$12)-SUM($E$10:$E$11,$K$18:$K$21,$E$13))/E32-SUM($K$10:$K$17,$E$9)</f>
        <v>-635250</v>
      </c>
      <c r="F33" s="140" t="n">
        <f aca="false">+(F27*12*(1-$E$12)-SUM($E$10:$E$11,$K$18:$K$21,$E$13))/F32-SUM($K$10:$K$17,$E$9)</f>
        <v>-600600</v>
      </c>
      <c r="G33" s="141" t="n">
        <f aca="false">+(G27*12*(1-$E$12)-SUM($E$10:$E$11,$K$18:$K$21,$E$13))/G32-SUM($K$10:$K$17,$E$9)</f>
        <v>-565950.000000001</v>
      </c>
      <c r="H33" s="19"/>
      <c r="I33" s="8"/>
      <c r="J33" s="139"/>
      <c r="K33" s="139"/>
      <c r="L33" s="139"/>
      <c r="M33" s="139"/>
      <c r="N33" s="139"/>
      <c r="O33" s="19"/>
      <c r="P33" s="19"/>
      <c r="Q33" s="19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customFormat="false" ht="18" hidden="false" customHeight="true" outlineLevel="0" collapsed="false">
      <c r="A34" s="8"/>
      <c r="B34" s="19"/>
      <c r="C34" s="8"/>
      <c r="D34" s="8"/>
      <c r="E34" s="8"/>
      <c r="F34" s="8"/>
      <c r="G34" s="8"/>
      <c r="H34" s="19"/>
      <c r="I34" s="19"/>
      <c r="J34" s="139"/>
      <c r="K34" s="139"/>
      <c r="L34" s="139"/>
      <c r="M34" s="139"/>
      <c r="N34" s="139"/>
      <c r="O34" s="19"/>
      <c r="P34" s="19"/>
      <c r="Q34" s="19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customFormat="false" ht="18" hidden="false" customHeight="true" outlineLevel="0" collapsed="false">
      <c r="A35" s="8"/>
      <c r="B35" s="19"/>
      <c r="C35" s="119" t="s">
        <v>129</v>
      </c>
      <c r="D35" s="119"/>
      <c r="E35" s="19"/>
      <c r="F35" s="107"/>
      <c r="G35" s="107"/>
      <c r="H35" s="19"/>
      <c r="I35" s="19"/>
      <c r="J35" s="139"/>
      <c r="K35" s="139"/>
      <c r="L35" s="139"/>
      <c r="M35" s="139"/>
      <c r="N35" s="139"/>
      <c r="O35" s="19"/>
      <c r="P35" s="19"/>
      <c r="Q35" s="19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customFormat="false" ht="18" hidden="false" customHeight="true" outlineLevel="0" collapsed="false">
      <c r="A36" s="8"/>
      <c r="B36" s="19"/>
      <c r="C36" s="119"/>
      <c r="D36" s="119"/>
      <c r="E36" s="107"/>
      <c r="F36" s="107"/>
      <c r="G36" s="107"/>
      <c r="H36" s="139"/>
      <c r="I36" s="139"/>
      <c r="J36" s="139"/>
      <c r="K36" s="139"/>
      <c r="L36" s="139"/>
      <c r="M36" s="139"/>
      <c r="N36" s="139"/>
      <c r="O36" s="19"/>
      <c r="P36" s="19"/>
      <c r="Q36" s="19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customFormat="false" ht="18" hidden="false" customHeight="true" outlineLevel="0" collapsed="false">
      <c r="A37" s="8"/>
      <c r="B37" s="19"/>
      <c r="C37" s="8"/>
      <c r="D37" s="8"/>
      <c r="E37" s="121" t="s">
        <v>115</v>
      </c>
      <c r="F37" s="122" t="s">
        <v>116</v>
      </c>
      <c r="G37" s="122" t="s">
        <v>117</v>
      </c>
      <c r="H37" s="139"/>
      <c r="I37" s="139"/>
      <c r="J37" s="139"/>
      <c r="K37" s="139"/>
      <c r="L37" s="139"/>
      <c r="M37" s="139"/>
      <c r="N37" s="139"/>
      <c r="O37" s="19"/>
      <c r="P37" s="19"/>
      <c r="Q37" s="19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customFormat="false" ht="15.75" hidden="false" customHeight="true" outlineLevel="0" collapsed="false">
      <c r="A38" s="8"/>
      <c r="B38" s="19"/>
      <c r="C38" s="144" t="s">
        <v>133</v>
      </c>
      <c r="D38" s="36" t="s">
        <v>134</v>
      </c>
      <c r="E38" s="145" t="s">
        <v>92</v>
      </c>
      <c r="F38" s="145"/>
      <c r="G38" s="145"/>
      <c r="H38" s="139"/>
      <c r="I38" s="139"/>
      <c r="J38" s="139"/>
      <c r="K38" s="139"/>
      <c r="L38" s="139"/>
      <c r="M38" s="139"/>
      <c r="N38" s="139"/>
      <c r="O38" s="19"/>
      <c r="P38" s="19"/>
      <c r="Q38" s="19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customFormat="false" ht="15.75" hidden="false" customHeight="true" outlineLevel="0" collapsed="false">
      <c r="A39" s="8"/>
      <c r="B39" s="19"/>
      <c r="C39" s="144"/>
      <c r="D39" s="8" t="s">
        <v>135</v>
      </c>
      <c r="E39" s="147" t="n">
        <f aca="false">IF($E$38='Inversión compra'!$B$44,'Inversión compra'!$C$48*12,"-")</f>
        <v>9315.54237030137</v>
      </c>
      <c r="F39" s="147" t="n">
        <f aca="false">IF($E$38='Inversión compra'!$B$44,'Inversión compra'!$C$48*12,"-")</f>
        <v>9315.54237030137</v>
      </c>
      <c r="G39" s="148" t="n">
        <f aca="false">IF($E$38='Inversión compra'!$B$44,'Inversión compra'!$C$48*12,"-")</f>
        <v>9315.54237030137</v>
      </c>
      <c r="H39" s="139"/>
      <c r="I39" s="139"/>
      <c r="J39" s="139"/>
      <c r="K39" s="139"/>
      <c r="L39" s="139"/>
      <c r="M39" s="139"/>
      <c r="N39" s="139"/>
      <c r="O39" s="19"/>
      <c r="P39" s="19"/>
      <c r="Q39" s="19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customFormat="false" ht="15.75" hidden="false" customHeight="true" outlineLevel="0" collapsed="false">
      <c r="A40" s="8"/>
      <c r="B40" s="19"/>
      <c r="C40" s="144"/>
      <c r="D40" s="8" t="s">
        <v>311</v>
      </c>
      <c r="E40" s="147" t="str">
        <f aca="false">+IF($E$38='Inversión compra'!$B$50,E42*'Inversión compra'!$C$51*('Inversión compra'!$G$51/SUM('Inversión compra'!$G$51:$G$52)),"-")</f>
        <v>-</v>
      </c>
      <c r="F40" s="147" t="str">
        <f aca="false">+IF($E$38='Inversión compra'!$B$50,F42*'Inversión compra'!$C$51*('Inversión compra'!$G$51/SUM('Inversión compra'!$G$51:$G$52)),"-")</f>
        <v>-</v>
      </c>
      <c r="G40" s="148" t="str">
        <f aca="false">+IF($E$38='Inversión compra'!$B$50,G42*'Inversión compra'!$C$51*('Inversión compra'!$G$51/SUM('Inversión compra'!$G$51:$G$52)),"-")</f>
        <v>-</v>
      </c>
      <c r="H40" s="139"/>
      <c r="I40" s="139"/>
      <c r="J40" s="139"/>
      <c r="K40" s="139"/>
      <c r="L40" s="139"/>
      <c r="M40" s="139"/>
      <c r="N40" s="139"/>
      <c r="O40" s="19"/>
      <c r="P40" s="19"/>
      <c r="Q40" s="19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customFormat="false" ht="15.75" hidden="false" customHeight="true" outlineLevel="0" collapsed="false">
      <c r="A41" s="8"/>
      <c r="B41" s="19"/>
      <c r="C41" s="144"/>
      <c r="D41" s="8" t="s">
        <v>312</v>
      </c>
      <c r="E41" s="147" t="str">
        <f aca="false">+IF($E$38='Inversión compra'!$B$54,'Inversión compra'!$C$55*'Inversión compra'!$G$55,"-")</f>
        <v>-</v>
      </c>
      <c r="F41" s="147" t="str">
        <f aca="false">+IF($E$38='Inversión compra'!$B$54,'Inversión compra'!$C$55*'Inversión compra'!$G$55,"-")</f>
        <v>-</v>
      </c>
      <c r="G41" s="148" t="str">
        <f aca="false">+IF($E$38='Inversión compra'!$B$54,'Inversión compra'!$C$55*'Inversión compra'!$G$55,"-")</f>
        <v>-</v>
      </c>
      <c r="H41" s="139"/>
      <c r="I41" s="139"/>
      <c r="J41" s="139"/>
      <c r="K41" s="139"/>
      <c r="L41" s="139"/>
      <c r="M41" s="139"/>
      <c r="N41" s="139"/>
      <c r="O41" s="19"/>
      <c r="P41" s="19"/>
      <c r="Q41" s="19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customFormat="false" ht="15.75" hidden="false" customHeight="true" outlineLevel="0" collapsed="false">
      <c r="A42" s="8"/>
      <c r="B42" s="19"/>
      <c r="C42" s="110" t="s">
        <v>138</v>
      </c>
      <c r="D42" s="36" t="s">
        <v>139</v>
      </c>
      <c r="E42" s="112" t="n">
        <f aca="false">+E27*12-SUM($E$10:$E$11,$K$18:$K$21)-E13*12-E12*E27*12</f>
        <v>4260</v>
      </c>
      <c r="F42" s="149" t="n">
        <f aca="false">+F27*12-SUM($E$10:$E$11,$K$18:$K$21)-E13*12-E12*F27*12</f>
        <v>7032</v>
      </c>
      <c r="G42" s="150" t="n">
        <f aca="false">+G27*12-SUM($E$10:$E$11,$K$18:$K$21)-E13*12-E12*G27*12</f>
        <v>9804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customFormat="false" ht="15.75" hidden="false" customHeight="true" outlineLevel="0" collapsed="false">
      <c r="A43" s="8"/>
      <c r="B43" s="8"/>
      <c r="C43" s="110"/>
      <c r="D43" s="8" t="s">
        <v>140</v>
      </c>
      <c r="E43" s="116" t="n">
        <f aca="false">+E42-SUM(E39:E41)</f>
        <v>-5055.54237030137</v>
      </c>
      <c r="F43" s="116" t="n">
        <f aca="false">+F42-SUM(F39:F41)</f>
        <v>-2283.54237030137</v>
      </c>
      <c r="G43" s="131" t="n">
        <f aca="false">+G42-SUM(G39:G41)</f>
        <v>488.457629698631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</row>
    <row r="44" customFormat="false" ht="15.75" hidden="false" customHeight="true" outlineLevel="0" collapsed="false">
      <c r="A44" s="8"/>
      <c r="B44" s="8"/>
      <c r="C44" s="110"/>
      <c r="D44" s="8" t="s">
        <v>257</v>
      </c>
      <c r="E44" s="135" t="n">
        <f aca="false">E42/'Inversión compra'!$H$48</f>
        <v>0.00557956777996071</v>
      </c>
      <c r="F44" s="135" t="n">
        <f aca="false">F42/'Inversión compra'!$H$48</f>
        <v>0.00921021611001965</v>
      </c>
      <c r="G44" s="136" t="n">
        <f aca="false">G42/'Inversión compra'!$H$48</f>
        <v>0.0128408644400786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</row>
    <row r="45" customFormat="false" ht="15.75" hidden="false" customHeight="true" outlineLevel="0" collapsed="false">
      <c r="A45" s="8"/>
      <c r="B45" s="8"/>
      <c r="C45" s="110"/>
      <c r="D45" s="69" t="s">
        <v>142</v>
      </c>
      <c r="E45" s="151" t="n">
        <f aca="false">E43/'Inversión compra'!$H$48</f>
        <v>-0.0066215355210234</v>
      </c>
      <c r="F45" s="151" t="n">
        <f aca="false">F43/'Inversión compra'!$H$48</f>
        <v>-0.00299088719096447</v>
      </c>
      <c r="G45" s="152" t="n">
        <f aca="false">G43/'Inversión compra'!$H$48</f>
        <v>0.000639761139094474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</row>
    <row r="46" customFormat="false" ht="13.5" hidden="false" customHeight="true" outlineLevel="0" collapsed="false">
      <c r="A46" s="8"/>
      <c r="B46" s="8"/>
      <c r="C46" s="107"/>
      <c r="D46" s="139"/>
      <c r="E46" s="139"/>
      <c r="F46" s="139"/>
      <c r="G46" s="139"/>
      <c r="H46" s="8"/>
      <c r="I46" s="8"/>
      <c r="J46" s="8"/>
      <c r="K46" s="8"/>
      <c r="L46" s="8"/>
      <c r="M46" s="8"/>
      <c r="N46" s="8"/>
      <c r="O46" s="8"/>
      <c r="P46" s="8"/>
      <c r="Q46" s="8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</row>
    <row r="47" customFormat="false" ht="13.5" hidden="true" customHeight="true" outlineLevel="0" collapsed="false">
      <c r="A47" s="8"/>
      <c r="B47" s="8"/>
      <c r="C47" s="107"/>
      <c r="D47" s="139"/>
      <c r="E47" s="139"/>
      <c r="F47" s="139"/>
      <c r="G47" s="139"/>
      <c r="H47" s="8"/>
      <c r="I47" s="8"/>
      <c r="J47" s="8"/>
      <c r="K47" s="8"/>
      <c r="L47" s="8"/>
      <c r="M47" s="8"/>
      <c r="N47" s="8"/>
      <c r="O47" s="8"/>
      <c r="P47" s="8"/>
      <c r="Q47" s="8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customFormat="false" ht="13.5" hidden="true" customHeight="true" outlineLevel="0" collapsed="false">
      <c r="A48" s="8"/>
      <c r="B48" s="8"/>
      <c r="C48" s="107"/>
      <c r="D48" s="139"/>
      <c r="E48" s="139"/>
      <c r="F48" s="139"/>
      <c r="G48" s="139"/>
      <c r="H48" s="8"/>
      <c r="I48" s="8"/>
      <c r="J48" s="8"/>
      <c r="K48" s="8"/>
      <c r="L48" s="8"/>
      <c r="M48" s="8"/>
      <c r="N48" s="8"/>
      <c r="O48" s="8"/>
      <c r="P48" s="8"/>
      <c r="Q48" s="8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</row>
    <row r="49" customFormat="false" ht="13.5" hidden="true" customHeight="true" outlineLevel="0" collapsed="false">
      <c r="A49" s="8"/>
      <c r="B49" s="8"/>
      <c r="C49" s="107"/>
      <c r="D49" s="139"/>
      <c r="E49" s="139"/>
      <c r="F49" s="139"/>
      <c r="G49" s="139"/>
      <c r="H49" s="8"/>
      <c r="I49" s="8"/>
      <c r="J49" s="8"/>
      <c r="K49" s="8"/>
      <c r="L49" s="8"/>
      <c r="M49" s="8"/>
      <c r="N49" s="8"/>
      <c r="O49" s="8"/>
      <c r="P49" s="8"/>
      <c r="Q49" s="8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customFormat="false" ht="13.5" hidden="true" customHeight="true" outlineLevel="0" collapsed="false">
      <c r="A50" s="8"/>
      <c r="B50" s="8"/>
      <c r="C50" s="107"/>
      <c r="D50" s="139"/>
      <c r="E50" s="139"/>
      <c r="F50" s="139"/>
      <c r="G50" s="139"/>
      <c r="H50" s="8"/>
      <c r="I50" s="8"/>
      <c r="J50" s="8"/>
      <c r="K50" s="8"/>
      <c r="L50" s="8"/>
      <c r="M50" s="8"/>
      <c r="N50" s="8"/>
      <c r="O50" s="8"/>
      <c r="P50" s="8"/>
      <c r="Q50" s="8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customFormat="false" ht="13.5" hidden="true" customHeight="true" outlineLevel="0" collapsed="false">
      <c r="A51" s="8"/>
      <c r="B51" s="8"/>
      <c r="C51" s="107"/>
      <c r="D51" s="139"/>
      <c r="E51" s="139"/>
      <c r="F51" s="139"/>
      <c r="G51" s="139"/>
      <c r="H51" s="8"/>
      <c r="I51" s="8"/>
      <c r="J51" s="8"/>
      <c r="K51" s="8"/>
      <c r="L51" s="8"/>
      <c r="M51" s="8"/>
      <c r="N51" s="8"/>
      <c r="O51" s="8"/>
      <c r="P51" s="8"/>
      <c r="Q51" s="8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</row>
    <row r="52" customFormat="false" ht="13.5" hidden="true" customHeight="true" outlineLevel="0" collapsed="false">
      <c r="A52" s="8"/>
      <c r="B52" s="50"/>
      <c r="C52" s="107"/>
      <c r="D52" s="139"/>
      <c r="E52" s="139"/>
      <c r="F52" s="139"/>
      <c r="G52" s="139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</row>
    <row r="53" customFormat="false" ht="13.5" hidden="true" customHeight="true" outlineLevel="0" collapsed="false">
      <c r="A53" s="8"/>
      <c r="B53" s="50"/>
      <c r="C53" s="107"/>
      <c r="D53" s="107"/>
      <c r="E53" s="107"/>
      <c r="F53" s="107"/>
      <c r="G53" s="107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</row>
    <row r="54" customFormat="false" ht="13.5" hidden="true" customHeight="true" outlineLevel="0" collapsed="false">
      <c r="A54" s="8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</row>
    <row r="55" customFormat="false" ht="13.5" hidden="true" customHeight="true" outlineLevel="0" collapsed="false">
      <c r="A55" s="8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</row>
    <row r="56" customFormat="false" ht="13.5" hidden="true" customHeight="true" outlineLevel="0" collapsed="false">
      <c r="A56" s="8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</row>
    <row r="57" customFormat="false" ht="13.5" hidden="true" customHeight="true" outlineLevel="0" collapsed="false">
      <c r="A57" s="8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</row>
    <row r="58" customFormat="false" ht="13.5" hidden="true" customHeight="true" outlineLevel="0" collapsed="false">
      <c r="A58" s="8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</row>
    <row r="59" customFormat="false" ht="13.5" hidden="true" customHeight="true" outlineLevel="0" collapsed="false">
      <c r="A59" s="8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</row>
    <row r="60" customFormat="false" ht="13.5" hidden="true" customHeight="true" outlineLevel="0" collapsed="false">
      <c r="A60" s="8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</row>
    <row r="61" customFormat="false" ht="13.5" hidden="true" customHeight="true" outlineLevel="0" collapsed="false">
      <c r="A61" s="8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</row>
    <row r="62" customFormat="false" ht="13.5" hidden="true" customHeight="true" outlineLevel="0" collapsed="false">
      <c r="A62" s="8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</row>
    <row r="63" customFormat="false" ht="13.5" hidden="true" customHeight="true" outlineLevel="0" collapsed="false">
      <c r="A63" s="8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</row>
    <row r="64" customFormat="false" ht="13.5" hidden="true" customHeight="true" outlineLevel="0" collapsed="false">
      <c r="A64" s="8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</row>
    <row r="65" customFormat="false" ht="13.5" hidden="true" customHeight="true" outlineLevel="0" collapsed="false">
      <c r="A65" s="8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</row>
    <row r="66" customFormat="false" ht="13.5" hidden="true" customHeight="true" outlineLevel="0" collapsed="false">
      <c r="A66" s="8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</row>
    <row r="67" customFormat="false" ht="13.5" hidden="true" customHeight="true" outlineLevel="0" collapsed="false">
      <c r="A67" s="8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</row>
    <row r="68" customFormat="false" ht="13.5" hidden="true" customHeight="true" outlineLevel="0" collapsed="false">
      <c r="A68" s="8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</row>
    <row r="69" customFormat="false" ht="13.5" hidden="true" customHeight="true" outlineLevel="0" collapsed="false">
      <c r="A69" s="8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</row>
    <row r="70" customFormat="false" ht="13.5" hidden="true" customHeight="true" outlineLevel="0" collapsed="false">
      <c r="A70" s="8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</row>
    <row r="71" customFormat="false" ht="13.5" hidden="true" customHeight="true" outlineLevel="0" collapsed="false">
      <c r="A71" s="8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</row>
    <row r="72" customFormat="false" ht="13.5" hidden="true" customHeight="true" outlineLevel="0" collapsed="false">
      <c r="A72" s="8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</row>
    <row r="73" customFormat="false" ht="13.5" hidden="true" customHeight="true" outlineLevel="0" collapsed="false">
      <c r="A73" s="8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</row>
    <row r="74" customFormat="false" ht="13.5" hidden="true" customHeight="true" outlineLevel="0" collapsed="false">
      <c r="A74" s="8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</row>
    <row r="75" customFormat="false" ht="13.5" hidden="true" customHeight="true" outlineLevel="0" collapsed="false">
      <c r="A75" s="8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</row>
    <row r="76" customFormat="false" ht="13.5" hidden="true" customHeight="true" outlineLevel="0" collapsed="false">
      <c r="A76" s="8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</row>
    <row r="77" customFormat="false" ht="13.5" hidden="true" customHeight="true" outlineLevel="0" collapsed="false">
      <c r="A77" s="8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</row>
    <row r="78" customFormat="false" ht="13.5" hidden="true" customHeight="true" outlineLevel="0" collapsed="false">
      <c r="A78" s="8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</row>
    <row r="79" customFormat="false" ht="13.5" hidden="true" customHeight="true" outlineLevel="0" collapsed="false">
      <c r="A79" s="8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</row>
    <row r="80" customFormat="false" ht="13.5" hidden="true" customHeight="true" outlineLevel="0" collapsed="false">
      <c r="A80" s="8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</row>
    <row r="81" customFormat="false" ht="13.5" hidden="true" customHeight="true" outlineLevel="0" collapsed="false">
      <c r="A81" s="8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</row>
    <row r="82" customFormat="false" ht="13.5" hidden="true" customHeight="true" outlineLevel="0" collapsed="false">
      <c r="A82" s="8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</row>
    <row r="83" customFormat="false" ht="13.5" hidden="true" customHeight="true" outlineLevel="0" collapsed="false">
      <c r="A83" s="8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</row>
    <row r="84" customFormat="false" ht="13.5" hidden="true" customHeight="true" outlineLevel="0" collapsed="false">
      <c r="A84" s="8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</row>
    <row r="85" customFormat="false" ht="13.5" hidden="true" customHeight="true" outlineLevel="0" collapsed="false">
      <c r="A85" s="8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</row>
    <row r="86" customFormat="false" ht="13.5" hidden="true" customHeight="true" outlineLevel="0" collapsed="false">
      <c r="A86" s="8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</row>
    <row r="87" customFormat="false" ht="13.5" hidden="true" customHeight="true" outlineLevel="0" collapsed="false">
      <c r="A87" s="8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</row>
    <row r="88" customFormat="false" ht="13.5" hidden="true" customHeight="true" outlineLevel="0" collapsed="false">
      <c r="A88" s="8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</row>
    <row r="89" customFormat="false" ht="13.5" hidden="true" customHeight="true" outlineLevel="0" collapsed="false">
      <c r="A89" s="8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</row>
    <row r="90" customFormat="false" ht="13.5" hidden="true" customHeight="true" outlineLevel="0" collapsed="false">
      <c r="A90" s="8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</row>
    <row r="91" customFormat="false" ht="13.5" hidden="true" customHeight="true" outlineLevel="0" collapsed="false">
      <c r="A91" s="8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</row>
    <row r="92" customFormat="false" ht="13.5" hidden="true" customHeight="true" outlineLevel="0" collapsed="false">
      <c r="A92" s="8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</row>
    <row r="93" customFormat="false" ht="13.5" hidden="true" customHeight="true" outlineLevel="0" collapsed="false">
      <c r="A93" s="8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</row>
    <row r="94" customFormat="false" ht="13.5" hidden="true" customHeight="true" outlineLevel="0" collapsed="false">
      <c r="A94" s="8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</row>
    <row r="95" customFormat="false" ht="13.5" hidden="true" customHeight="true" outlineLevel="0" collapsed="false">
      <c r="A95" s="8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</row>
    <row r="96" customFormat="false" ht="13.5" hidden="true" customHeight="true" outlineLevel="0" collapsed="false">
      <c r="A96" s="8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</row>
    <row r="97" customFormat="false" ht="13.5" hidden="true" customHeight="true" outlineLevel="0" collapsed="false">
      <c r="A97" s="8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</row>
    <row r="98" customFormat="false" ht="13.5" hidden="true" customHeight="true" outlineLevel="0" collapsed="false">
      <c r="A98" s="8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</row>
    <row r="99" customFormat="false" ht="13.5" hidden="true" customHeight="true" outlineLevel="0" collapsed="false">
      <c r="A99" s="8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</row>
    <row r="100" customFormat="false" ht="13.5" hidden="true" customHeight="true" outlineLevel="0" collapsed="false">
      <c r="A100" s="8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</row>
    <row r="101" customFormat="false" ht="13.5" hidden="true" customHeight="true" outlineLevel="0" collapsed="false">
      <c r="A101" s="8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</row>
    <row r="102" customFormat="false" ht="13.5" hidden="true" customHeight="true" outlineLevel="0" collapsed="false">
      <c r="A102" s="8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</row>
    <row r="103" customFormat="false" ht="13.5" hidden="true" customHeight="true" outlineLevel="0" collapsed="false">
      <c r="A103" s="8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</row>
    <row r="104" customFormat="false" ht="13.5" hidden="true" customHeight="true" outlineLevel="0" collapsed="false">
      <c r="A104" s="8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</row>
    <row r="105" customFormat="false" ht="13.5" hidden="true" customHeight="true" outlineLevel="0" collapsed="false">
      <c r="A105" s="8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</row>
    <row r="106" customFormat="false" ht="13.5" hidden="true" customHeight="true" outlineLevel="0" collapsed="false">
      <c r="A106" s="8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</row>
    <row r="107" customFormat="false" ht="13.5" hidden="true" customHeight="true" outlineLevel="0" collapsed="false">
      <c r="A107" s="8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</row>
    <row r="108" customFormat="false" ht="13.5" hidden="true" customHeight="true" outlineLevel="0" collapsed="false">
      <c r="A108" s="8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</row>
    <row r="109" customFormat="false" ht="13.5" hidden="true" customHeight="true" outlineLevel="0" collapsed="false">
      <c r="A109" s="8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</row>
    <row r="110" customFormat="false" ht="13.5" hidden="true" customHeight="true" outlineLevel="0" collapsed="false">
      <c r="A110" s="8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</row>
    <row r="111" customFormat="false" ht="13.5" hidden="true" customHeight="true" outlineLevel="0" collapsed="false">
      <c r="A111" s="8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</row>
    <row r="112" customFormat="false" ht="13.5" hidden="true" customHeight="true" outlineLevel="0" collapsed="false">
      <c r="A112" s="8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</row>
    <row r="113" customFormat="false" ht="13.5" hidden="true" customHeight="true" outlineLevel="0" collapsed="false">
      <c r="A113" s="8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</row>
    <row r="114" customFormat="false" ht="13.5" hidden="true" customHeight="true" outlineLevel="0" collapsed="false">
      <c r="A114" s="8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</row>
    <row r="115" customFormat="false" ht="13.5" hidden="true" customHeight="true" outlineLevel="0" collapsed="false">
      <c r="A115" s="8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</row>
    <row r="116" customFormat="false" ht="13.5" hidden="true" customHeight="true" outlineLevel="0" collapsed="false">
      <c r="A116" s="8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</row>
    <row r="117" customFormat="false" ht="13.5" hidden="true" customHeight="true" outlineLevel="0" collapsed="false">
      <c r="A117" s="8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</row>
    <row r="118" customFormat="false" ht="13.5" hidden="true" customHeight="true" outlineLevel="0" collapsed="false">
      <c r="A118" s="8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</row>
    <row r="119" customFormat="false" ht="13.5" hidden="true" customHeight="true" outlineLevel="0" collapsed="false">
      <c r="A119" s="8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</row>
    <row r="120" customFormat="false" ht="13.5" hidden="true" customHeight="true" outlineLevel="0" collapsed="false">
      <c r="A120" s="8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</row>
    <row r="121" customFormat="false" ht="13.5" hidden="true" customHeight="true" outlineLevel="0" collapsed="false">
      <c r="A121" s="8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</row>
    <row r="122" customFormat="false" ht="13.5" hidden="true" customHeight="true" outlineLevel="0" collapsed="false">
      <c r="A122" s="8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</row>
    <row r="123" customFormat="false" ht="13.5" hidden="true" customHeight="true" outlineLevel="0" collapsed="false">
      <c r="A123" s="8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</row>
    <row r="124" customFormat="false" ht="13.5" hidden="true" customHeight="true" outlineLevel="0" collapsed="false">
      <c r="A124" s="8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</row>
    <row r="125" customFormat="false" ht="13.5" hidden="true" customHeight="true" outlineLevel="0" collapsed="false">
      <c r="A125" s="8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</row>
    <row r="126" customFormat="false" ht="13.5" hidden="true" customHeight="true" outlineLevel="0" collapsed="false">
      <c r="A126" s="8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</row>
    <row r="127" customFormat="false" ht="13.5" hidden="true" customHeight="true" outlineLevel="0" collapsed="false">
      <c r="A127" s="8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</row>
    <row r="128" customFormat="false" ht="13.5" hidden="true" customHeight="true" outlineLevel="0" collapsed="false">
      <c r="A128" s="8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</row>
    <row r="129" customFormat="false" ht="13.5" hidden="true" customHeight="true" outlineLevel="0" collapsed="false">
      <c r="A129" s="8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</row>
    <row r="130" customFormat="false" ht="13.5" hidden="true" customHeight="true" outlineLevel="0" collapsed="false">
      <c r="A130" s="8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</row>
    <row r="131" customFormat="false" ht="13.5" hidden="true" customHeight="true" outlineLevel="0" collapsed="false">
      <c r="A131" s="8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</row>
    <row r="132" customFormat="false" ht="13.5" hidden="true" customHeight="true" outlineLevel="0" collapsed="false">
      <c r="A132" s="8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</row>
    <row r="133" customFormat="false" ht="13.5" hidden="true" customHeight="true" outlineLevel="0" collapsed="false">
      <c r="A133" s="8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</row>
    <row r="134" customFormat="false" ht="13.5" hidden="true" customHeight="true" outlineLevel="0" collapsed="false">
      <c r="A134" s="8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</row>
    <row r="135" customFormat="false" ht="13.5" hidden="true" customHeight="true" outlineLevel="0" collapsed="false">
      <c r="A135" s="8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</row>
    <row r="136" customFormat="false" ht="13.5" hidden="true" customHeight="true" outlineLevel="0" collapsed="false">
      <c r="A136" s="8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</row>
    <row r="137" customFormat="false" ht="13.5" hidden="true" customHeight="true" outlineLevel="0" collapsed="false">
      <c r="A137" s="8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</row>
    <row r="138" customFormat="false" ht="13.5" hidden="true" customHeight="true" outlineLevel="0" collapsed="false">
      <c r="A138" s="8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</row>
    <row r="139" customFormat="false" ht="13.5" hidden="true" customHeight="true" outlineLevel="0" collapsed="false">
      <c r="A139" s="8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</row>
    <row r="140" customFormat="false" ht="13.5" hidden="true" customHeight="true" outlineLevel="0" collapsed="false">
      <c r="A140" s="8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</row>
    <row r="141" customFormat="false" ht="13.5" hidden="true" customHeight="true" outlineLevel="0" collapsed="false">
      <c r="A141" s="8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</row>
    <row r="142" customFormat="false" ht="13.5" hidden="true" customHeight="true" outlineLevel="0" collapsed="false">
      <c r="A142" s="8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</row>
    <row r="143" customFormat="false" ht="13.5" hidden="true" customHeight="true" outlineLevel="0" collapsed="false">
      <c r="A143" s="8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</row>
    <row r="144" customFormat="false" ht="13.5" hidden="true" customHeight="true" outlineLevel="0" collapsed="false">
      <c r="A144" s="8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</row>
    <row r="145" customFormat="false" ht="13.5" hidden="true" customHeight="true" outlineLevel="0" collapsed="false">
      <c r="A145" s="8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</row>
    <row r="146" customFormat="false" ht="13.5" hidden="true" customHeight="true" outlineLevel="0" collapsed="false">
      <c r="A146" s="8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</row>
    <row r="147" customFormat="false" ht="13.5" hidden="true" customHeight="true" outlineLevel="0" collapsed="false">
      <c r="A147" s="8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</row>
    <row r="148" customFormat="false" ht="13.5" hidden="true" customHeight="true" outlineLevel="0" collapsed="false">
      <c r="A148" s="8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</row>
    <row r="149" customFormat="false" ht="13.5" hidden="true" customHeight="true" outlineLevel="0" collapsed="false">
      <c r="A149" s="8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</row>
    <row r="150" customFormat="false" ht="13.5" hidden="true" customHeight="true" outlineLevel="0" collapsed="false">
      <c r="A150" s="8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</row>
    <row r="151" customFormat="false" ht="13.5" hidden="true" customHeight="true" outlineLevel="0" collapsed="false">
      <c r="A151" s="8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</row>
    <row r="152" customFormat="false" ht="13.5" hidden="true" customHeight="true" outlineLevel="0" collapsed="false">
      <c r="A152" s="8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</row>
    <row r="153" customFormat="false" ht="13.5" hidden="true" customHeight="true" outlineLevel="0" collapsed="false">
      <c r="A153" s="8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</row>
    <row r="154" customFormat="false" ht="13.5" hidden="true" customHeight="true" outlineLevel="0" collapsed="false">
      <c r="A154" s="8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</row>
    <row r="155" customFormat="false" ht="13.5" hidden="true" customHeight="true" outlineLevel="0" collapsed="false">
      <c r="A155" s="8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</row>
    <row r="156" customFormat="false" ht="13.5" hidden="true" customHeight="true" outlineLevel="0" collapsed="false">
      <c r="A156" s="8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</row>
    <row r="157" customFormat="false" ht="13.5" hidden="true" customHeight="true" outlineLevel="0" collapsed="false">
      <c r="A157" s="8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</row>
    <row r="158" customFormat="false" ht="13.5" hidden="true" customHeight="true" outlineLevel="0" collapsed="false">
      <c r="A158" s="8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</row>
    <row r="159" customFormat="false" ht="13.5" hidden="true" customHeight="true" outlineLevel="0" collapsed="false">
      <c r="A159" s="8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</row>
    <row r="160" customFormat="false" ht="13.5" hidden="true" customHeight="true" outlineLevel="0" collapsed="false">
      <c r="A160" s="8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</row>
    <row r="161" customFormat="false" ht="13.5" hidden="true" customHeight="true" outlineLevel="0" collapsed="false">
      <c r="A161" s="8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</row>
    <row r="162" customFormat="false" ht="13.5" hidden="true" customHeight="true" outlineLevel="0" collapsed="false">
      <c r="A162" s="8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</row>
    <row r="163" customFormat="false" ht="13.5" hidden="true" customHeight="true" outlineLevel="0" collapsed="false">
      <c r="A163" s="8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</row>
    <row r="164" customFormat="false" ht="13.5" hidden="true" customHeight="true" outlineLevel="0" collapsed="false">
      <c r="A164" s="8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</row>
    <row r="165" customFormat="false" ht="13.5" hidden="true" customHeight="true" outlineLevel="0" collapsed="false">
      <c r="A165" s="8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</row>
    <row r="166" customFormat="false" ht="13.5" hidden="true" customHeight="true" outlineLevel="0" collapsed="false">
      <c r="A166" s="8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</row>
    <row r="167" customFormat="false" ht="13.5" hidden="true" customHeight="true" outlineLevel="0" collapsed="false">
      <c r="A167" s="8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</row>
    <row r="168" customFormat="false" ht="13.5" hidden="true" customHeight="true" outlineLevel="0" collapsed="false">
      <c r="A168" s="8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</row>
    <row r="169" customFormat="false" ht="13.5" hidden="true" customHeight="true" outlineLevel="0" collapsed="false">
      <c r="A169" s="8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</row>
    <row r="170" customFormat="false" ht="13.5" hidden="true" customHeight="true" outlineLevel="0" collapsed="false">
      <c r="A170" s="8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</row>
    <row r="171" customFormat="false" ht="13.5" hidden="true" customHeight="true" outlineLevel="0" collapsed="false">
      <c r="A171" s="8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</row>
    <row r="172" customFormat="false" ht="13.5" hidden="true" customHeight="true" outlineLevel="0" collapsed="false">
      <c r="A172" s="8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</row>
    <row r="173" customFormat="false" ht="13.5" hidden="true" customHeight="true" outlineLevel="0" collapsed="false">
      <c r="A173" s="8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</row>
    <row r="174" customFormat="false" ht="13.5" hidden="true" customHeight="true" outlineLevel="0" collapsed="false">
      <c r="A174" s="8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</row>
    <row r="175" customFormat="false" ht="13.5" hidden="true" customHeight="true" outlineLevel="0" collapsed="false">
      <c r="A175" s="8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</row>
    <row r="176" customFormat="false" ht="13.5" hidden="true" customHeight="true" outlineLevel="0" collapsed="false">
      <c r="A176" s="8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</row>
    <row r="177" customFormat="false" ht="13.5" hidden="true" customHeight="true" outlineLevel="0" collapsed="false">
      <c r="A177" s="8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</row>
    <row r="178" customFormat="false" ht="13.5" hidden="true" customHeight="true" outlineLevel="0" collapsed="false">
      <c r="A178" s="8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</row>
    <row r="179" customFormat="false" ht="13.5" hidden="true" customHeight="true" outlineLevel="0" collapsed="false">
      <c r="A179" s="8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</row>
    <row r="180" customFormat="false" ht="13.5" hidden="true" customHeight="true" outlineLevel="0" collapsed="false">
      <c r="A180" s="8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</row>
    <row r="181" customFormat="false" ht="13.5" hidden="true" customHeight="true" outlineLevel="0" collapsed="false">
      <c r="A181" s="8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</row>
    <row r="182" customFormat="false" ht="13.5" hidden="true" customHeight="true" outlineLevel="0" collapsed="false">
      <c r="A182" s="8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</row>
    <row r="183" customFormat="false" ht="13.5" hidden="true" customHeight="true" outlineLevel="0" collapsed="false">
      <c r="A183" s="8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</row>
    <row r="184" customFormat="false" ht="13.5" hidden="true" customHeight="true" outlineLevel="0" collapsed="false">
      <c r="A184" s="8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</row>
    <row r="185" customFormat="false" ht="13.5" hidden="true" customHeight="true" outlineLevel="0" collapsed="false">
      <c r="A185" s="8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</row>
    <row r="186" customFormat="false" ht="13.5" hidden="true" customHeight="true" outlineLevel="0" collapsed="false">
      <c r="A186" s="8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</row>
    <row r="187" customFormat="false" ht="13.5" hidden="true" customHeight="true" outlineLevel="0" collapsed="false">
      <c r="A187" s="8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</row>
    <row r="188" customFormat="false" ht="13.5" hidden="true" customHeight="true" outlineLevel="0" collapsed="false">
      <c r="A188" s="8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</row>
    <row r="189" customFormat="false" ht="13.5" hidden="true" customHeight="true" outlineLevel="0" collapsed="false">
      <c r="A189" s="8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</row>
    <row r="190" customFormat="false" ht="13.5" hidden="true" customHeight="true" outlineLevel="0" collapsed="false">
      <c r="A190" s="8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</row>
    <row r="191" customFormat="false" ht="13.5" hidden="true" customHeight="true" outlineLevel="0" collapsed="false">
      <c r="A191" s="8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</row>
    <row r="192" customFormat="false" ht="13.5" hidden="true" customHeight="true" outlineLevel="0" collapsed="false">
      <c r="A192" s="8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</row>
    <row r="193" customFormat="false" ht="13.5" hidden="true" customHeight="true" outlineLevel="0" collapsed="false">
      <c r="A193" s="8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</row>
    <row r="194" customFormat="false" ht="13.5" hidden="true" customHeight="true" outlineLevel="0" collapsed="false">
      <c r="A194" s="8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</row>
    <row r="195" customFormat="false" ht="13.5" hidden="true" customHeight="true" outlineLevel="0" collapsed="false">
      <c r="A195" s="8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</row>
    <row r="196" customFormat="false" ht="13.5" hidden="true" customHeight="true" outlineLevel="0" collapsed="false">
      <c r="A196" s="8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</row>
    <row r="197" customFormat="false" ht="13.5" hidden="true" customHeight="true" outlineLevel="0" collapsed="false">
      <c r="A197" s="8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</row>
    <row r="198" customFormat="false" ht="13.5" hidden="true" customHeight="true" outlineLevel="0" collapsed="false">
      <c r="A198" s="8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</row>
    <row r="199" customFormat="false" ht="13.5" hidden="true" customHeight="true" outlineLevel="0" collapsed="false">
      <c r="A199" s="8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</row>
    <row r="200" customFormat="false" ht="13.5" hidden="true" customHeight="true" outlineLevel="0" collapsed="false">
      <c r="A200" s="8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</row>
    <row r="201" customFormat="false" ht="13.5" hidden="true" customHeight="true" outlineLevel="0" collapsed="false">
      <c r="A201" s="8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</row>
    <row r="202" customFormat="false" ht="13.5" hidden="true" customHeight="true" outlineLevel="0" collapsed="false">
      <c r="A202" s="8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</row>
    <row r="203" customFormat="false" ht="13.5" hidden="true" customHeight="true" outlineLevel="0" collapsed="false">
      <c r="A203" s="8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</row>
    <row r="204" customFormat="false" ht="13.5" hidden="true" customHeight="true" outlineLevel="0" collapsed="false">
      <c r="A204" s="8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</row>
    <row r="205" customFormat="false" ht="13.5" hidden="true" customHeight="true" outlineLevel="0" collapsed="false">
      <c r="A205" s="8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</row>
    <row r="206" customFormat="false" ht="13.5" hidden="true" customHeight="true" outlineLevel="0" collapsed="false">
      <c r="A206" s="8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</row>
    <row r="207" customFormat="false" ht="13.5" hidden="true" customHeight="true" outlineLevel="0" collapsed="false">
      <c r="A207" s="8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</row>
    <row r="208" customFormat="false" ht="13.5" hidden="true" customHeight="true" outlineLevel="0" collapsed="false">
      <c r="A208" s="8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</row>
    <row r="209" customFormat="false" ht="13.5" hidden="true" customHeight="true" outlineLevel="0" collapsed="false">
      <c r="A209" s="8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</row>
    <row r="210" customFormat="false" ht="13.5" hidden="true" customHeight="true" outlineLevel="0" collapsed="false">
      <c r="A210" s="8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</row>
    <row r="211" customFormat="false" ht="13.5" hidden="true" customHeight="true" outlineLevel="0" collapsed="false">
      <c r="A211" s="8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</row>
    <row r="212" customFormat="false" ht="13.5" hidden="true" customHeight="true" outlineLevel="0" collapsed="false">
      <c r="A212" s="8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</row>
    <row r="213" customFormat="false" ht="13.5" hidden="true" customHeight="true" outlineLevel="0" collapsed="false">
      <c r="A213" s="8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</row>
    <row r="214" customFormat="false" ht="13.5" hidden="true" customHeight="true" outlineLevel="0" collapsed="false">
      <c r="A214" s="8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</row>
    <row r="215" customFormat="false" ht="13.5" hidden="true" customHeight="true" outlineLevel="0" collapsed="false">
      <c r="A215" s="8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</row>
    <row r="216" customFormat="false" ht="13.5" hidden="true" customHeight="true" outlineLevel="0" collapsed="false">
      <c r="A216" s="8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</row>
    <row r="217" customFormat="false" ht="13.5" hidden="true" customHeight="true" outlineLevel="0" collapsed="false">
      <c r="A217" s="8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</row>
    <row r="218" customFormat="false" ht="13.5" hidden="true" customHeight="true" outlineLevel="0" collapsed="false">
      <c r="A218" s="8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</row>
    <row r="219" customFormat="false" ht="13.5" hidden="true" customHeight="true" outlineLevel="0" collapsed="false">
      <c r="A219" s="8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</row>
    <row r="220" customFormat="false" ht="13.5" hidden="true" customHeight="true" outlineLevel="0" collapsed="false">
      <c r="A220" s="8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</row>
    <row r="221" customFormat="false" ht="13.5" hidden="true" customHeight="true" outlineLevel="0" collapsed="false">
      <c r="A221" s="8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</row>
    <row r="222" customFormat="false" ht="13.5" hidden="true" customHeight="true" outlineLevel="0" collapsed="false">
      <c r="A222" s="8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</row>
    <row r="223" customFormat="false" ht="13.5" hidden="true" customHeight="true" outlineLevel="0" collapsed="false">
      <c r="A223" s="8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</row>
    <row r="224" customFormat="false" ht="13.5" hidden="true" customHeight="true" outlineLevel="0" collapsed="false">
      <c r="A224" s="8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</row>
    <row r="225" customFormat="false" ht="13.5" hidden="true" customHeight="tru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</row>
    <row r="226" customFormat="false" ht="13.5" hidden="true" customHeight="tru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</row>
    <row r="227" customFormat="false" ht="13.5" hidden="true" customHeight="tru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</row>
    <row r="228" customFormat="false" ht="13.5" hidden="true" customHeight="tru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</row>
    <row r="229" customFormat="false" ht="13.5" hidden="true" customHeight="tru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</row>
    <row r="230" customFormat="false" ht="13.5" hidden="true" customHeight="tru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</row>
    <row r="231" customFormat="false" ht="13.5" hidden="true" customHeight="true" outlineLevel="0" collapsed="false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</row>
    <row r="232" customFormat="false" ht="13.5" hidden="true" customHeight="true" outlineLevel="0" collapsed="false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</row>
    <row r="233" customFormat="false" ht="13.5" hidden="true" customHeight="true" outlineLevel="0" collapsed="false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</row>
    <row r="234" customFormat="false" ht="13.5" hidden="true" customHeight="true" outlineLevel="0" collapsed="false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</row>
    <row r="235" customFormat="false" ht="13.5" hidden="true" customHeight="true" outlineLevel="0" collapsed="false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</row>
    <row r="236" customFormat="false" ht="13.5" hidden="true" customHeight="true" outlineLevel="0" collapsed="false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</row>
    <row r="237" customFormat="false" ht="13.5" hidden="true" customHeight="true" outlineLevel="0" collapsed="false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</row>
    <row r="238" customFormat="false" ht="13.5" hidden="true" customHeight="true" outlineLevel="0" collapsed="false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</row>
    <row r="239" customFormat="false" ht="13.5" hidden="true" customHeight="true" outlineLevel="0" collapsed="false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</row>
    <row r="240" customFormat="false" ht="13.5" hidden="true" customHeight="true" outlineLevel="0" collapsed="false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</row>
    <row r="241" customFormat="false" ht="13.5" hidden="true" customHeight="true" outlineLevel="0" collapsed="false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</row>
    <row r="242" customFormat="false" ht="13.5" hidden="true" customHeight="true" outlineLevel="0" collapsed="false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</row>
    <row r="243" customFormat="false" ht="13.5" hidden="true" customHeight="true" outlineLevel="0" collapsed="false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</row>
    <row r="244" customFormat="false" ht="15.75" hidden="false" customHeight="true" outlineLevel="0" collapsed="false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</row>
    <row r="245" customFormat="false" ht="15.75" hidden="false" customHeight="true" outlineLevel="0" collapsed="false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</row>
    <row r="246" customFormat="false" ht="15.75" hidden="false" customHeight="true" outlineLevel="0" collapsed="false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</row>
    <row r="247" customFormat="false" ht="15.75" hidden="false" customHeight="true" outlineLevel="0" collapsed="false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</row>
    <row r="248" customFormat="false" ht="15.75" hidden="false" customHeight="true" outlineLevel="0" collapsed="false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</row>
    <row r="249" customFormat="false" ht="15.75" hidden="false" customHeight="true" outlineLevel="0" collapsed="false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</row>
    <row r="250" customFormat="false" ht="15.75" hidden="false" customHeight="true" outlineLevel="0" collapsed="false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</row>
    <row r="251" customFormat="false" ht="15.75" hidden="false" customHeight="true" outlineLevel="0" collapsed="false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</row>
    <row r="252" customFormat="false" ht="15.75" hidden="false" customHeight="true" outlineLevel="0" collapsed="false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</row>
    <row r="253" customFormat="false" ht="15.75" hidden="false" customHeight="true" outlineLevel="0" collapsed="false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</row>
    <row r="254" customFormat="false" ht="15.75" hidden="false" customHeight="true" outlineLevel="0" collapsed="false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</row>
    <row r="255" customFormat="false" ht="15.75" hidden="false" customHeight="true" outlineLevel="0" collapsed="false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</row>
    <row r="256" customFormat="false" ht="15.75" hidden="false" customHeight="true" outlineLevel="0" collapsed="false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</row>
    <row r="257" customFormat="false" ht="15.75" hidden="false" customHeight="true" outlineLevel="0" collapsed="false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</row>
    <row r="258" customFormat="false" ht="15.75" hidden="false" customHeight="true" outlineLevel="0" collapsed="false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</row>
    <row r="259" customFormat="false" ht="15.75" hidden="false" customHeight="true" outlineLevel="0" collapsed="false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</row>
    <row r="260" customFormat="false" ht="15.75" hidden="false" customHeight="true" outlineLevel="0" collapsed="false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</row>
    <row r="261" customFormat="false" ht="15.75" hidden="false" customHeight="true" outlineLevel="0" collapsed="false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</row>
    <row r="262" customFormat="false" ht="15.75" hidden="false" customHeight="true" outlineLevel="0" collapsed="false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</row>
    <row r="263" customFormat="false" ht="15.75" hidden="false" customHeight="true" outlineLevel="0" collapsed="false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</row>
    <row r="264" customFormat="false" ht="15.75" hidden="false" customHeight="true" outlineLevel="0" collapsed="false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</row>
    <row r="265" customFormat="false" ht="15.75" hidden="false" customHeight="true" outlineLevel="0" collapsed="false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</row>
    <row r="266" customFormat="false" ht="15.75" hidden="false" customHeight="true" outlineLevel="0" collapsed="false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</row>
    <row r="267" customFormat="false" ht="15.75" hidden="false" customHeight="true" outlineLevel="0" collapsed="false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</row>
    <row r="268" customFormat="false" ht="15.75" hidden="false" customHeight="true" outlineLevel="0" collapsed="false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</row>
    <row r="269" customFormat="false" ht="15.75" hidden="false" customHeight="true" outlineLevel="0" collapsed="false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</row>
    <row r="270" customFormat="false" ht="15.75" hidden="false" customHeight="true" outlineLevel="0" collapsed="false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</row>
    <row r="271" customFormat="false" ht="15.75" hidden="false" customHeight="true" outlineLevel="0" collapsed="false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</row>
    <row r="272" customFormat="false" ht="15.75" hidden="false" customHeight="true" outlineLevel="0" collapsed="false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</row>
    <row r="273" customFormat="false" ht="15.75" hidden="false" customHeight="true" outlineLevel="0" collapsed="false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</row>
    <row r="274" customFormat="false" ht="15.75" hidden="false" customHeight="true" outlineLevel="0" collapsed="false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</row>
    <row r="275" customFormat="false" ht="15.75" hidden="false" customHeight="true" outlineLevel="0" collapsed="false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</row>
    <row r="276" customFormat="false" ht="15.75" hidden="false" customHeight="true" outlineLevel="0" collapsed="false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</row>
    <row r="277" customFormat="false" ht="15.75" hidden="false" customHeight="true" outlineLevel="0" collapsed="false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</row>
    <row r="278" customFormat="false" ht="15.75" hidden="false" customHeight="true" outlineLevel="0" collapsed="false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</row>
    <row r="279" customFormat="false" ht="15.75" hidden="false" customHeight="true" outlineLevel="0" collapsed="false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</row>
    <row r="280" customFormat="false" ht="15.75" hidden="false" customHeight="true" outlineLevel="0" collapsed="false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</row>
    <row r="281" customFormat="false" ht="15.75" hidden="false" customHeight="true" outlineLevel="0" collapsed="false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</row>
    <row r="282" customFormat="false" ht="15.75" hidden="false" customHeight="true" outlineLevel="0" collapsed="false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</row>
    <row r="283" customFormat="false" ht="15.75" hidden="false" customHeight="true" outlineLevel="0" collapsed="false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</row>
    <row r="284" customFormat="false" ht="15.75" hidden="false" customHeight="true" outlineLevel="0" collapsed="false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</row>
    <row r="285" customFormat="false" ht="15.75" hidden="false" customHeight="true" outlineLevel="0" collapsed="false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</row>
    <row r="286" customFormat="false" ht="15.75" hidden="false" customHeight="true" outlineLevel="0" collapsed="false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</row>
    <row r="287" customFormat="false" ht="15.75" hidden="false" customHeight="true" outlineLevel="0" collapsed="false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</row>
    <row r="288" customFormat="false" ht="15.75" hidden="false" customHeight="true" outlineLevel="0" collapsed="false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</row>
    <row r="289" customFormat="false" ht="15.75" hidden="false" customHeight="true" outlineLevel="0" collapsed="false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</row>
    <row r="290" customFormat="false" ht="15.75" hidden="false" customHeight="true" outlineLevel="0" collapsed="false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</row>
    <row r="291" customFormat="false" ht="15.75" hidden="false" customHeight="true" outlineLevel="0" collapsed="false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</row>
    <row r="292" customFormat="false" ht="15.75" hidden="false" customHeight="true" outlineLevel="0" collapsed="false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</row>
    <row r="293" customFormat="false" ht="15.75" hidden="false" customHeight="true" outlineLevel="0" collapsed="false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</row>
    <row r="294" customFormat="false" ht="15.75" hidden="false" customHeight="true" outlineLevel="0" collapsed="false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</row>
    <row r="295" customFormat="false" ht="15.75" hidden="false" customHeight="true" outlineLevel="0" collapsed="false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</row>
    <row r="296" customFormat="false" ht="15.75" hidden="false" customHeight="true" outlineLevel="0" collapsed="false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</row>
    <row r="297" customFormat="false" ht="15.75" hidden="false" customHeight="true" outlineLevel="0" collapsed="false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</row>
    <row r="298" customFormat="false" ht="15.75" hidden="false" customHeight="true" outlineLevel="0" collapsed="false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</row>
    <row r="299" customFormat="false" ht="15.75" hidden="false" customHeight="true" outlineLevel="0" collapsed="false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</row>
    <row r="300" customFormat="false" ht="15.75" hidden="false" customHeight="true" outlineLevel="0" collapsed="false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</row>
    <row r="301" customFormat="false" ht="15.75" hidden="false" customHeight="true" outlineLevel="0" collapsed="false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</row>
    <row r="302" customFormat="false" ht="15.75" hidden="false" customHeight="true" outlineLevel="0" collapsed="false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</row>
    <row r="303" customFormat="false" ht="15.75" hidden="false" customHeight="true" outlineLevel="0" collapsed="false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</row>
    <row r="304" customFormat="false" ht="15.75" hidden="false" customHeight="true" outlineLevel="0" collapsed="false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</row>
    <row r="305" customFormat="false" ht="15.75" hidden="false" customHeight="true" outlineLevel="0" collapsed="false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</row>
    <row r="306" customFormat="false" ht="15.75" hidden="false" customHeight="true" outlineLevel="0" collapsed="false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</row>
    <row r="307" customFormat="false" ht="15.75" hidden="false" customHeight="true" outlineLevel="0" collapsed="false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</row>
    <row r="308" customFormat="false" ht="15.75" hidden="false" customHeight="true" outlineLevel="0" collapsed="false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</row>
    <row r="309" customFormat="false" ht="15.75" hidden="false" customHeight="true" outlineLevel="0" collapsed="false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</row>
    <row r="310" customFormat="false" ht="15.75" hidden="false" customHeight="true" outlineLevel="0" collapsed="false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</row>
    <row r="311" customFormat="false" ht="15.75" hidden="false" customHeight="true" outlineLevel="0" collapsed="false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</row>
    <row r="312" customFormat="false" ht="15.75" hidden="false" customHeight="true" outlineLevel="0" collapsed="false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</row>
    <row r="313" customFormat="false" ht="15.75" hidden="false" customHeight="true" outlineLevel="0" collapsed="false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</row>
    <row r="314" customFormat="false" ht="15.75" hidden="false" customHeight="true" outlineLevel="0" collapsed="false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</row>
    <row r="315" customFormat="false" ht="15.75" hidden="false" customHeight="true" outlineLevel="0" collapsed="false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</row>
    <row r="316" customFormat="false" ht="15.75" hidden="false" customHeight="true" outlineLevel="0" collapsed="false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</row>
    <row r="317" customFormat="false" ht="15.75" hidden="false" customHeight="true" outlineLevel="0" collapsed="false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</row>
    <row r="318" customFormat="false" ht="15.75" hidden="false" customHeight="true" outlineLevel="0" collapsed="false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</row>
    <row r="319" customFormat="false" ht="15.75" hidden="false" customHeight="true" outlineLevel="0" collapsed="false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</row>
    <row r="320" customFormat="false" ht="15.75" hidden="false" customHeight="true" outlineLevel="0" collapsed="false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</row>
    <row r="321" customFormat="false" ht="15.75" hidden="false" customHeight="true" outlineLevel="0" collapsed="false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</row>
    <row r="322" customFormat="false" ht="15.75" hidden="false" customHeight="true" outlineLevel="0" collapsed="false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</row>
    <row r="323" customFormat="false" ht="15.75" hidden="false" customHeight="true" outlineLevel="0" collapsed="false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</row>
    <row r="324" customFormat="false" ht="15.75" hidden="false" customHeight="true" outlineLevel="0" collapsed="false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</row>
    <row r="325" customFormat="false" ht="15.75" hidden="false" customHeight="true" outlineLevel="0" collapsed="false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</row>
    <row r="326" customFormat="false" ht="15.75" hidden="false" customHeight="true" outlineLevel="0" collapsed="false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</row>
    <row r="327" customFormat="false" ht="15.75" hidden="false" customHeight="true" outlineLevel="0" collapsed="false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</row>
    <row r="328" customFormat="false" ht="15.75" hidden="false" customHeight="true" outlineLevel="0" collapsed="false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</row>
    <row r="329" customFormat="false" ht="15.75" hidden="false" customHeight="true" outlineLevel="0" collapsed="false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</row>
    <row r="330" customFormat="false" ht="15.75" hidden="false" customHeight="true" outlineLevel="0" collapsed="false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</row>
    <row r="331" customFormat="false" ht="15.75" hidden="false" customHeight="true" outlineLevel="0" collapsed="false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</row>
    <row r="332" customFormat="false" ht="15.75" hidden="false" customHeight="true" outlineLevel="0" collapsed="false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</row>
    <row r="333" customFormat="false" ht="15.75" hidden="false" customHeight="true" outlineLevel="0" collapsed="false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</row>
    <row r="334" customFormat="false" ht="15.75" hidden="false" customHeight="true" outlineLevel="0" collapsed="false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</row>
    <row r="335" customFormat="false" ht="15.75" hidden="false" customHeight="true" outlineLevel="0" collapsed="false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</row>
    <row r="336" customFormat="false" ht="15.75" hidden="false" customHeight="true" outlineLevel="0" collapsed="false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</row>
    <row r="337" customFormat="false" ht="15.75" hidden="false" customHeight="true" outlineLevel="0" collapsed="false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</row>
    <row r="338" customFormat="false" ht="15.75" hidden="false" customHeight="true" outlineLevel="0" collapsed="false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</row>
    <row r="339" customFormat="false" ht="15.75" hidden="false" customHeight="true" outlineLevel="0" collapsed="false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</row>
    <row r="340" customFormat="false" ht="15.75" hidden="false" customHeight="true" outlineLevel="0" collapsed="false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</row>
    <row r="341" customFormat="false" ht="15.75" hidden="false" customHeight="true" outlineLevel="0" collapsed="false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</row>
    <row r="342" customFormat="false" ht="15.75" hidden="false" customHeight="true" outlineLevel="0" collapsed="false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</row>
    <row r="343" customFormat="false" ht="15.75" hidden="false" customHeight="true" outlineLevel="0" collapsed="false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</row>
    <row r="344" customFormat="false" ht="15.75" hidden="false" customHeight="true" outlineLevel="0" collapsed="false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</row>
    <row r="345" customFormat="false" ht="15.75" hidden="false" customHeight="true" outlineLevel="0" collapsed="false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</row>
    <row r="346" customFormat="false" ht="15.75" hidden="false" customHeight="true" outlineLevel="0" collapsed="false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</row>
    <row r="347" customFormat="false" ht="15.75" hidden="false" customHeight="true" outlineLevel="0" collapsed="false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</row>
    <row r="348" customFormat="false" ht="15.75" hidden="false" customHeight="true" outlineLevel="0" collapsed="false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</row>
    <row r="349" customFormat="false" ht="15.75" hidden="false" customHeight="true" outlineLevel="0" collapsed="false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</row>
    <row r="350" customFormat="false" ht="15.75" hidden="false" customHeight="true" outlineLevel="0" collapsed="false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</row>
    <row r="351" customFormat="false" ht="15.75" hidden="false" customHeight="true" outlineLevel="0" collapsed="false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</row>
    <row r="352" customFormat="false" ht="15.75" hidden="false" customHeight="true" outlineLevel="0" collapsed="false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</row>
    <row r="353" customFormat="false" ht="15.75" hidden="false" customHeight="true" outlineLevel="0" collapsed="false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</row>
    <row r="354" customFormat="false" ht="15.75" hidden="false" customHeight="true" outlineLevel="0" collapsed="false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</row>
    <row r="355" customFormat="false" ht="15.75" hidden="false" customHeight="true" outlineLevel="0" collapsed="false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</row>
    <row r="356" customFormat="false" ht="15.75" hidden="false" customHeight="true" outlineLevel="0" collapsed="false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</row>
    <row r="357" customFormat="false" ht="15.75" hidden="false" customHeight="true" outlineLevel="0" collapsed="false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</row>
    <row r="358" customFormat="false" ht="15.75" hidden="false" customHeight="true" outlineLevel="0" collapsed="false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</row>
    <row r="359" customFormat="false" ht="15.75" hidden="false" customHeight="true" outlineLevel="0" collapsed="false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</row>
    <row r="360" customFormat="false" ht="15.75" hidden="false" customHeight="true" outlineLevel="0" collapsed="false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</row>
    <row r="361" customFormat="false" ht="15.75" hidden="false" customHeight="true" outlineLevel="0" collapsed="false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</row>
    <row r="362" customFormat="false" ht="15.75" hidden="false" customHeight="true" outlineLevel="0" collapsed="false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</row>
    <row r="363" customFormat="false" ht="15.75" hidden="false" customHeight="true" outlineLevel="0" collapsed="false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</row>
    <row r="364" customFormat="false" ht="15.75" hidden="false" customHeight="true" outlineLevel="0" collapsed="false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</row>
    <row r="365" customFormat="false" ht="15.75" hidden="false" customHeight="true" outlineLevel="0" collapsed="false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</row>
    <row r="366" customFormat="false" ht="15.75" hidden="false" customHeight="true" outlineLevel="0" collapsed="false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</row>
    <row r="367" customFormat="false" ht="15.75" hidden="false" customHeight="true" outlineLevel="0" collapsed="false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</row>
    <row r="368" customFormat="false" ht="15.75" hidden="false" customHeight="true" outlineLevel="0" collapsed="false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</row>
    <row r="369" customFormat="false" ht="15.75" hidden="false" customHeight="true" outlineLevel="0" collapsed="false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</row>
    <row r="370" customFormat="false" ht="15.75" hidden="false" customHeight="true" outlineLevel="0" collapsed="false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</row>
    <row r="371" customFormat="false" ht="15.75" hidden="false" customHeight="true" outlineLevel="0" collapsed="false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</row>
    <row r="372" customFormat="false" ht="15.75" hidden="false" customHeight="true" outlineLevel="0" collapsed="false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</row>
    <row r="373" customFormat="false" ht="15.75" hidden="false" customHeight="true" outlineLevel="0" collapsed="false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</row>
    <row r="374" customFormat="false" ht="15.75" hidden="false" customHeight="true" outlineLevel="0" collapsed="false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</row>
    <row r="375" customFormat="false" ht="15.75" hidden="false" customHeight="true" outlineLevel="0" collapsed="false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</row>
    <row r="376" customFormat="false" ht="15.75" hidden="false" customHeight="true" outlineLevel="0" collapsed="false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</row>
    <row r="377" customFormat="false" ht="15.75" hidden="false" customHeight="true" outlineLevel="0" collapsed="false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</row>
    <row r="378" customFormat="false" ht="15.75" hidden="false" customHeight="true" outlineLevel="0" collapsed="false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</row>
    <row r="379" customFormat="false" ht="15.75" hidden="false" customHeight="true" outlineLevel="0" collapsed="false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</row>
    <row r="380" customFormat="false" ht="15.75" hidden="false" customHeight="true" outlineLevel="0" collapsed="false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</row>
    <row r="381" customFormat="false" ht="15.75" hidden="false" customHeight="true" outlineLevel="0" collapsed="false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</row>
    <row r="382" customFormat="false" ht="15.75" hidden="false" customHeight="true" outlineLevel="0" collapsed="false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</row>
    <row r="383" customFormat="false" ht="15.75" hidden="false" customHeight="true" outlineLevel="0" collapsed="false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</row>
    <row r="384" customFormat="false" ht="15.75" hidden="false" customHeight="true" outlineLevel="0" collapsed="false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</row>
    <row r="385" customFormat="false" ht="15.75" hidden="false" customHeight="true" outlineLevel="0" collapsed="false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</row>
    <row r="386" customFormat="false" ht="15.75" hidden="false" customHeight="true" outlineLevel="0" collapsed="false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</row>
    <row r="387" customFormat="false" ht="15.75" hidden="false" customHeight="true" outlineLevel="0" collapsed="false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</row>
    <row r="388" customFormat="false" ht="15.75" hidden="false" customHeight="true" outlineLevel="0" collapsed="false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</row>
    <row r="389" customFormat="false" ht="15.75" hidden="false" customHeight="true" outlineLevel="0" collapsed="false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</row>
    <row r="390" customFormat="false" ht="15.75" hidden="false" customHeight="true" outlineLevel="0" collapsed="false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</row>
    <row r="391" customFormat="false" ht="15.75" hidden="false" customHeight="true" outlineLevel="0" collapsed="false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</row>
    <row r="392" customFormat="false" ht="15.75" hidden="false" customHeight="true" outlineLevel="0" collapsed="false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</row>
    <row r="393" customFormat="false" ht="15.75" hidden="false" customHeight="true" outlineLevel="0" collapsed="false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</row>
    <row r="394" customFormat="false" ht="15.75" hidden="false" customHeight="true" outlineLevel="0" collapsed="false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</row>
    <row r="395" customFormat="false" ht="15.75" hidden="false" customHeight="true" outlineLevel="0" collapsed="false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</row>
    <row r="396" customFormat="false" ht="15.75" hidden="false" customHeight="true" outlineLevel="0" collapsed="false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</row>
    <row r="397" customFormat="false" ht="15.75" hidden="false" customHeight="true" outlineLevel="0" collapsed="false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</row>
    <row r="398" customFormat="false" ht="15.75" hidden="false" customHeight="true" outlineLevel="0" collapsed="false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</row>
    <row r="399" customFormat="false" ht="15.75" hidden="false" customHeight="true" outlineLevel="0" collapsed="false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</row>
    <row r="400" customFormat="false" ht="15.75" hidden="false" customHeight="true" outlineLevel="0" collapsed="false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</row>
    <row r="401" customFormat="false" ht="15.75" hidden="false" customHeight="true" outlineLevel="0" collapsed="false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</row>
    <row r="402" customFormat="false" ht="15.75" hidden="false" customHeight="true" outlineLevel="0" collapsed="false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</row>
    <row r="403" customFormat="false" ht="15.75" hidden="false" customHeight="true" outlineLevel="0" collapsed="false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</row>
    <row r="404" customFormat="false" ht="15.75" hidden="false" customHeight="true" outlineLevel="0" collapsed="false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</row>
    <row r="405" customFormat="false" ht="15.75" hidden="false" customHeight="true" outlineLevel="0" collapsed="false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</row>
    <row r="406" customFormat="false" ht="15.75" hidden="false" customHeight="true" outlineLevel="0" collapsed="false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</row>
    <row r="407" customFormat="false" ht="15.75" hidden="false" customHeight="true" outlineLevel="0" collapsed="false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</row>
    <row r="408" customFormat="false" ht="15.75" hidden="false" customHeight="true" outlineLevel="0" collapsed="false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</row>
    <row r="409" customFormat="false" ht="15.75" hidden="false" customHeight="true" outlineLevel="0" collapsed="false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</row>
    <row r="410" customFormat="false" ht="15.75" hidden="false" customHeight="true" outlineLevel="0" collapsed="false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</row>
    <row r="411" customFormat="false" ht="15.75" hidden="false" customHeight="true" outlineLevel="0" collapsed="false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</row>
    <row r="412" customFormat="false" ht="15.75" hidden="false" customHeight="true" outlineLevel="0" collapsed="false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</row>
    <row r="413" customFormat="false" ht="15.75" hidden="false" customHeight="true" outlineLevel="0" collapsed="false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</row>
    <row r="414" customFormat="false" ht="15.75" hidden="false" customHeight="true" outlineLevel="0" collapsed="false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</row>
    <row r="415" customFormat="false" ht="15.75" hidden="false" customHeight="true" outlineLevel="0" collapsed="false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</row>
    <row r="416" customFormat="false" ht="15.75" hidden="false" customHeight="true" outlineLevel="0" collapsed="false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</row>
    <row r="417" customFormat="false" ht="15.75" hidden="false" customHeight="true" outlineLevel="0" collapsed="false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</row>
    <row r="418" customFormat="false" ht="15.75" hidden="false" customHeight="true" outlineLevel="0" collapsed="false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</row>
    <row r="419" customFormat="false" ht="15.75" hidden="false" customHeight="true" outlineLevel="0" collapsed="false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</row>
    <row r="420" customFormat="false" ht="15.75" hidden="false" customHeight="true" outlineLevel="0" collapsed="false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</row>
    <row r="421" customFormat="false" ht="15.75" hidden="false" customHeight="true" outlineLevel="0" collapsed="false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</row>
    <row r="422" customFormat="false" ht="15.75" hidden="false" customHeight="true" outlineLevel="0" collapsed="false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</row>
    <row r="423" customFormat="false" ht="15.75" hidden="false" customHeight="true" outlineLevel="0" collapsed="false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</row>
    <row r="424" customFormat="false" ht="15.75" hidden="false" customHeight="true" outlineLevel="0" collapsed="false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</row>
    <row r="425" customFormat="false" ht="15.75" hidden="false" customHeight="true" outlineLevel="0" collapsed="false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</row>
    <row r="426" customFormat="false" ht="15.75" hidden="false" customHeight="true" outlineLevel="0" collapsed="false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</row>
    <row r="427" customFormat="false" ht="15.75" hidden="false" customHeight="true" outlineLevel="0" collapsed="false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</row>
    <row r="428" customFormat="false" ht="15.75" hidden="false" customHeight="true" outlineLevel="0" collapsed="false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</row>
    <row r="429" customFormat="false" ht="15.75" hidden="false" customHeight="true" outlineLevel="0" collapsed="false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</row>
    <row r="430" customFormat="false" ht="15.75" hidden="false" customHeight="true" outlineLevel="0" collapsed="false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</row>
    <row r="431" customFormat="false" ht="15.75" hidden="false" customHeight="true" outlineLevel="0" collapsed="false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</row>
    <row r="432" customFormat="false" ht="15.75" hidden="false" customHeight="true" outlineLevel="0" collapsed="false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</row>
    <row r="433" customFormat="false" ht="15.75" hidden="false" customHeight="true" outlineLevel="0" collapsed="false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</row>
    <row r="434" customFormat="false" ht="15.75" hidden="false" customHeight="true" outlineLevel="0" collapsed="false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</row>
    <row r="435" customFormat="false" ht="15.75" hidden="false" customHeight="true" outlineLevel="0" collapsed="false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</row>
    <row r="436" customFormat="false" ht="15.75" hidden="false" customHeight="true" outlineLevel="0" collapsed="false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</row>
    <row r="437" customFormat="false" ht="15.75" hidden="false" customHeight="true" outlineLevel="0" collapsed="false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</row>
    <row r="438" customFormat="false" ht="15.75" hidden="false" customHeight="true" outlineLevel="0" collapsed="false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</row>
    <row r="439" customFormat="false" ht="15.75" hidden="false" customHeight="true" outlineLevel="0" collapsed="false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</row>
    <row r="440" customFormat="false" ht="15.75" hidden="false" customHeight="true" outlineLevel="0" collapsed="false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</row>
    <row r="441" customFormat="false" ht="15.75" hidden="false" customHeight="true" outlineLevel="0" collapsed="false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</row>
    <row r="442" customFormat="false" ht="15.75" hidden="false" customHeight="true" outlineLevel="0" collapsed="false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</row>
    <row r="443" customFormat="false" ht="15.75" hidden="false" customHeight="true" outlineLevel="0" collapsed="false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</row>
    <row r="444" customFormat="false" ht="15.75" hidden="false" customHeight="true" outlineLevel="0" collapsed="false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</row>
    <row r="445" customFormat="false" ht="15.75" hidden="false" customHeight="true" outlineLevel="0" collapsed="false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</row>
    <row r="446" customFormat="false" ht="15.75" hidden="false" customHeight="true" outlineLevel="0" collapsed="false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</row>
    <row r="447" customFormat="false" ht="15.75" hidden="false" customHeight="true" outlineLevel="0" collapsed="false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</row>
    <row r="448" customFormat="false" ht="15.75" hidden="false" customHeight="true" outlineLevel="0" collapsed="false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</row>
    <row r="449" customFormat="false" ht="15.75" hidden="false" customHeight="true" outlineLevel="0" collapsed="false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</row>
    <row r="450" customFormat="false" ht="15.75" hidden="false" customHeight="true" outlineLevel="0" collapsed="false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</row>
    <row r="451" customFormat="false" ht="15.75" hidden="false" customHeight="true" outlineLevel="0" collapsed="false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</row>
    <row r="452" customFormat="false" ht="15.75" hidden="false" customHeight="true" outlineLevel="0" collapsed="false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</row>
    <row r="453" customFormat="false" ht="15.75" hidden="false" customHeight="true" outlineLevel="0" collapsed="false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</row>
    <row r="454" customFormat="false" ht="15.75" hidden="false" customHeight="true" outlineLevel="0" collapsed="false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</row>
    <row r="455" customFormat="false" ht="15.75" hidden="false" customHeight="true" outlineLevel="0" collapsed="false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</row>
    <row r="456" customFormat="false" ht="15.75" hidden="false" customHeight="true" outlineLevel="0" collapsed="false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</row>
    <row r="457" customFormat="false" ht="15.75" hidden="false" customHeight="true" outlineLevel="0" collapsed="false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</row>
    <row r="458" customFormat="false" ht="15.75" hidden="false" customHeight="true" outlineLevel="0" collapsed="false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</row>
    <row r="459" customFormat="false" ht="15.75" hidden="false" customHeight="true" outlineLevel="0" collapsed="false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</row>
    <row r="460" customFormat="false" ht="15.75" hidden="false" customHeight="true" outlineLevel="0" collapsed="false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</row>
    <row r="461" customFormat="false" ht="15.75" hidden="false" customHeight="true" outlineLevel="0" collapsed="false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</row>
    <row r="462" customFormat="false" ht="15.75" hidden="false" customHeight="true" outlineLevel="0" collapsed="false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</row>
    <row r="463" customFormat="false" ht="15.75" hidden="false" customHeight="true" outlineLevel="0" collapsed="false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</row>
    <row r="464" customFormat="false" ht="15.75" hidden="false" customHeight="true" outlineLevel="0" collapsed="false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</row>
    <row r="465" customFormat="false" ht="15.75" hidden="false" customHeight="true" outlineLevel="0" collapsed="false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</row>
    <row r="466" customFormat="false" ht="15.75" hidden="false" customHeight="true" outlineLevel="0" collapsed="false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</row>
    <row r="467" customFormat="false" ht="15.75" hidden="false" customHeight="true" outlineLevel="0" collapsed="false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</row>
    <row r="468" customFormat="false" ht="15.75" hidden="false" customHeight="true" outlineLevel="0" collapsed="false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</row>
    <row r="469" customFormat="false" ht="15.75" hidden="false" customHeight="true" outlineLevel="0" collapsed="false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</row>
    <row r="470" customFormat="false" ht="15.75" hidden="false" customHeight="true" outlineLevel="0" collapsed="false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</row>
    <row r="471" customFormat="false" ht="15.75" hidden="false" customHeight="true" outlineLevel="0" collapsed="false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</row>
    <row r="472" customFormat="false" ht="15.75" hidden="false" customHeight="true" outlineLevel="0" collapsed="false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</row>
    <row r="473" customFormat="false" ht="15.75" hidden="false" customHeight="true" outlineLevel="0" collapsed="false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</row>
    <row r="474" customFormat="false" ht="15.75" hidden="false" customHeight="true" outlineLevel="0" collapsed="false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</row>
    <row r="475" customFormat="false" ht="15.75" hidden="false" customHeight="true" outlineLevel="0" collapsed="false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</row>
    <row r="476" customFormat="false" ht="15.75" hidden="false" customHeight="true" outlineLevel="0" collapsed="false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</row>
    <row r="477" customFormat="false" ht="15.75" hidden="false" customHeight="true" outlineLevel="0" collapsed="false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</row>
    <row r="478" customFormat="false" ht="15.75" hidden="false" customHeight="true" outlineLevel="0" collapsed="false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</row>
    <row r="479" customFormat="false" ht="15.75" hidden="false" customHeight="true" outlineLevel="0" collapsed="false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</row>
    <row r="480" customFormat="false" ht="15.75" hidden="false" customHeight="true" outlineLevel="0" collapsed="false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</row>
    <row r="481" customFormat="false" ht="15.75" hidden="false" customHeight="true" outlineLevel="0" collapsed="false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</row>
    <row r="482" customFormat="false" ht="15.75" hidden="false" customHeight="true" outlineLevel="0" collapsed="false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</row>
    <row r="483" customFormat="false" ht="15.75" hidden="false" customHeight="true" outlineLevel="0" collapsed="false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</row>
    <row r="484" customFormat="false" ht="15.75" hidden="false" customHeight="true" outlineLevel="0" collapsed="false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</row>
    <row r="485" customFormat="false" ht="15.75" hidden="false" customHeight="true" outlineLevel="0" collapsed="false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</row>
    <row r="486" customFormat="false" ht="15.75" hidden="false" customHeight="true" outlineLevel="0" collapsed="false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</row>
    <row r="487" customFormat="false" ht="15.75" hidden="false" customHeight="true" outlineLevel="0" collapsed="false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</row>
    <row r="488" customFormat="false" ht="15.75" hidden="false" customHeight="true" outlineLevel="0" collapsed="false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</row>
    <row r="489" customFormat="false" ht="15.75" hidden="false" customHeight="true" outlineLevel="0" collapsed="false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</row>
    <row r="490" customFormat="false" ht="15.75" hidden="false" customHeight="true" outlineLevel="0" collapsed="false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</row>
    <row r="491" customFormat="false" ht="15.75" hidden="false" customHeight="true" outlineLevel="0" collapsed="false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</row>
    <row r="492" customFormat="false" ht="15.75" hidden="false" customHeight="true" outlineLevel="0" collapsed="false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</row>
    <row r="493" customFormat="false" ht="15.75" hidden="false" customHeight="true" outlineLevel="0" collapsed="false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</row>
    <row r="494" customFormat="false" ht="15.75" hidden="false" customHeight="true" outlineLevel="0" collapsed="false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</row>
    <row r="495" customFormat="false" ht="15.75" hidden="false" customHeight="true" outlineLevel="0" collapsed="false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</row>
    <row r="496" customFormat="false" ht="15.75" hidden="false" customHeight="true" outlineLevel="0" collapsed="false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</row>
    <row r="497" customFormat="false" ht="15.75" hidden="false" customHeight="true" outlineLevel="0" collapsed="false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</row>
    <row r="498" customFormat="false" ht="15.75" hidden="false" customHeight="true" outlineLevel="0" collapsed="false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</row>
    <row r="499" customFormat="false" ht="15.75" hidden="false" customHeight="true" outlineLevel="0" collapsed="false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</row>
    <row r="500" customFormat="false" ht="15.75" hidden="false" customHeight="true" outlineLevel="0" collapsed="false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</row>
    <row r="501" customFormat="false" ht="15.75" hidden="false" customHeight="true" outlineLevel="0" collapsed="false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</row>
    <row r="502" customFormat="false" ht="15.75" hidden="false" customHeight="true" outlineLevel="0" collapsed="false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</row>
    <row r="503" customFormat="false" ht="15.75" hidden="false" customHeight="true" outlineLevel="0" collapsed="false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</row>
    <row r="504" customFormat="false" ht="15.75" hidden="false" customHeight="true" outlineLevel="0" collapsed="false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</row>
    <row r="505" customFormat="false" ht="15.75" hidden="false" customHeight="true" outlineLevel="0" collapsed="false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</row>
    <row r="506" customFormat="false" ht="15.75" hidden="false" customHeight="true" outlineLevel="0" collapsed="false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</row>
    <row r="507" customFormat="false" ht="15.75" hidden="false" customHeight="true" outlineLevel="0" collapsed="false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</row>
    <row r="508" customFormat="false" ht="15.75" hidden="false" customHeight="true" outlineLevel="0" collapsed="false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</row>
    <row r="509" customFormat="false" ht="15.75" hidden="false" customHeight="true" outlineLevel="0" collapsed="false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</row>
    <row r="510" customFormat="false" ht="15.75" hidden="false" customHeight="true" outlineLevel="0" collapsed="false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</row>
    <row r="511" customFormat="false" ht="15.75" hidden="false" customHeight="true" outlineLevel="0" collapsed="false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</row>
    <row r="512" customFormat="false" ht="15.75" hidden="false" customHeight="true" outlineLevel="0" collapsed="false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</row>
    <row r="513" customFormat="false" ht="15.75" hidden="false" customHeight="true" outlineLevel="0" collapsed="false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</row>
    <row r="514" customFormat="false" ht="15.75" hidden="false" customHeight="true" outlineLevel="0" collapsed="false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</row>
    <row r="515" customFormat="false" ht="15.75" hidden="false" customHeight="true" outlineLevel="0" collapsed="false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</row>
    <row r="516" customFormat="false" ht="15.75" hidden="false" customHeight="true" outlineLevel="0" collapsed="false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</row>
    <row r="517" customFormat="false" ht="15.75" hidden="false" customHeight="true" outlineLevel="0" collapsed="false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</row>
    <row r="518" customFormat="false" ht="15.75" hidden="false" customHeight="true" outlineLevel="0" collapsed="false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</row>
    <row r="519" customFormat="false" ht="15.75" hidden="false" customHeight="true" outlineLevel="0" collapsed="false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</row>
    <row r="520" customFormat="false" ht="15.75" hidden="false" customHeight="true" outlineLevel="0" collapsed="false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</row>
    <row r="521" customFormat="false" ht="15.75" hidden="false" customHeight="true" outlineLevel="0" collapsed="false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</row>
    <row r="522" customFormat="false" ht="15.75" hidden="false" customHeight="true" outlineLevel="0" collapsed="false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</row>
    <row r="523" customFormat="false" ht="15.75" hidden="false" customHeight="true" outlineLevel="0" collapsed="false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</row>
    <row r="524" customFormat="false" ht="15.75" hidden="false" customHeight="true" outlineLevel="0" collapsed="false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</row>
    <row r="525" customFormat="false" ht="15.75" hidden="false" customHeight="true" outlineLevel="0" collapsed="false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</row>
    <row r="526" customFormat="false" ht="15.75" hidden="false" customHeight="true" outlineLevel="0" collapsed="false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</row>
    <row r="527" customFormat="false" ht="15.75" hidden="false" customHeight="true" outlineLevel="0" collapsed="false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</row>
    <row r="528" customFormat="false" ht="15.75" hidden="false" customHeight="true" outlineLevel="0" collapsed="false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</row>
    <row r="529" customFormat="false" ht="15.75" hidden="false" customHeight="true" outlineLevel="0" collapsed="false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</row>
    <row r="530" customFormat="false" ht="15.75" hidden="false" customHeight="true" outlineLevel="0" collapsed="false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</row>
    <row r="531" customFormat="false" ht="15.75" hidden="false" customHeight="true" outlineLevel="0" collapsed="false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</row>
    <row r="532" customFormat="false" ht="15.75" hidden="false" customHeight="true" outlineLevel="0" collapsed="false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</row>
    <row r="533" customFormat="false" ht="15.75" hidden="false" customHeight="true" outlineLevel="0" collapsed="false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</row>
    <row r="534" customFormat="false" ht="15.75" hidden="false" customHeight="true" outlineLevel="0" collapsed="false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</row>
    <row r="535" customFormat="false" ht="15.75" hidden="false" customHeight="true" outlineLevel="0" collapsed="false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</row>
    <row r="536" customFormat="false" ht="15.75" hidden="false" customHeight="true" outlineLevel="0" collapsed="false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</row>
    <row r="537" customFormat="false" ht="15.75" hidden="false" customHeight="true" outlineLevel="0" collapsed="false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</row>
    <row r="538" customFormat="false" ht="15.75" hidden="false" customHeight="true" outlineLevel="0" collapsed="false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</row>
    <row r="539" customFormat="false" ht="15.75" hidden="false" customHeight="true" outlineLevel="0" collapsed="false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</row>
    <row r="540" customFormat="false" ht="15.75" hidden="false" customHeight="true" outlineLevel="0" collapsed="false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</row>
    <row r="541" customFormat="false" ht="15.75" hidden="false" customHeight="true" outlineLevel="0" collapsed="false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</row>
    <row r="542" customFormat="false" ht="15.75" hidden="false" customHeight="true" outlineLevel="0" collapsed="false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</row>
    <row r="543" customFormat="false" ht="15.75" hidden="false" customHeight="true" outlineLevel="0" collapsed="false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</row>
    <row r="544" customFormat="false" ht="15.75" hidden="false" customHeight="true" outlineLevel="0" collapsed="false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</row>
    <row r="545" customFormat="false" ht="15.75" hidden="false" customHeight="true" outlineLevel="0" collapsed="false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</row>
    <row r="546" customFormat="false" ht="15.75" hidden="false" customHeight="true" outlineLevel="0" collapsed="false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</row>
    <row r="547" customFormat="false" ht="15.75" hidden="false" customHeight="true" outlineLevel="0" collapsed="false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</row>
    <row r="548" customFormat="false" ht="15.75" hidden="false" customHeight="true" outlineLevel="0" collapsed="false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</row>
    <row r="549" customFormat="false" ht="15.75" hidden="false" customHeight="true" outlineLevel="0" collapsed="false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</row>
    <row r="550" customFormat="false" ht="15.75" hidden="false" customHeight="true" outlineLevel="0" collapsed="false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</row>
    <row r="551" customFormat="false" ht="15.75" hidden="false" customHeight="true" outlineLevel="0" collapsed="false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</row>
    <row r="552" customFormat="false" ht="15.75" hidden="false" customHeight="true" outlineLevel="0" collapsed="false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</row>
    <row r="553" customFormat="false" ht="15.75" hidden="false" customHeight="true" outlineLevel="0" collapsed="false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</row>
    <row r="554" customFormat="false" ht="15.75" hidden="false" customHeight="true" outlineLevel="0" collapsed="false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</row>
    <row r="555" customFormat="false" ht="15.75" hidden="false" customHeight="true" outlineLevel="0" collapsed="false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</row>
    <row r="556" customFormat="false" ht="15.75" hidden="false" customHeight="true" outlineLevel="0" collapsed="false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</row>
    <row r="557" customFormat="false" ht="15.75" hidden="false" customHeight="true" outlineLevel="0" collapsed="false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</row>
    <row r="558" customFormat="false" ht="15.75" hidden="false" customHeight="true" outlineLevel="0" collapsed="false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</row>
    <row r="559" customFormat="false" ht="15.75" hidden="false" customHeight="true" outlineLevel="0" collapsed="false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</row>
    <row r="560" customFormat="false" ht="15.75" hidden="false" customHeight="true" outlineLevel="0" collapsed="false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</row>
    <row r="561" customFormat="false" ht="15.75" hidden="false" customHeight="true" outlineLevel="0" collapsed="false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</row>
    <row r="562" customFormat="false" ht="15.75" hidden="false" customHeight="true" outlineLevel="0" collapsed="false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</row>
    <row r="563" customFormat="false" ht="15.75" hidden="false" customHeight="true" outlineLevel="0" collapsed="false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</row>
    <row r="564" customFormat="false" ht="15.75" hidden="false" customHeight="true" outlineLevel="0" collapsed="false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</row>
    <row r="565" customFormat="false" ht="15.75" hidden="false" customHeight="true" outlineLevel="0" collapsed="false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</row>
    <row r="566" customFormat="false" ht="15.75" hidden="false" customHeight="true" outlineLevel="0" collapsed="false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</row>
    <row r="567" customFormat="false" ht="15.75" hidden="false" customHeight="true" outlineLevel="0" collapsed="false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</row>
    <row r="568" customFormat="false" ht="15.75" hidden="false" customHeight="true" outlineLevel="0" collapsed="false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</row>
    <row r="569" customFormat="false" ht="15.75" hidden="false" customHeight="true" outlineLevel="0" collapsed="false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</row>
    <row r="570" customFormat="false" ht="15.75" hidden="false" customHeight="true" outlineLevel="0" collapsed="false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</row>
    <row r="571" customFormat="false" ht="15.75" hidden="false" customHeight="true" outlineLevel="0" collapsed="false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</row>
    <row r="572" customFormat="false" ht="15.75" hidden="false" customHeight="true" outlineLevel="0" collapsed="false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</row>
    <row r="573" customFormat="false" ht="15.75" hidden="false" customHeight="true" outlineLevel="0" collapsed="false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</row>
    <row r="574" customFormat="false" ht="15.75" hidden="false" customHeight="true" outlineLevel="0" collapsed="false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</row>
    <row r="575" customFormat="false" ht="15.75" hidden="false" customHeight="true" outlineLevel="0" collapsed="false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</row>
    <row r="576" customFormat="false" ht="15.75" hidden="false" customHeight="true" outlineLevel="0" collapsed="false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</row>
    <row r="577" customFormat="false" ht="15.75" hidden="false" customHeight="true" outlineLevel="0" collapsed="false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</row>
    <row r="578" customFormat="false" ht="15.75" hidden="false" customHeight="true" outlineLevel="0" collapsed="false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</row>
    <row r="579" customFormat="false" ht="15.75" hidden="false" customHeight="true" outlineLevel="0" collapsed="false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</row>
    <row r="580" customFormat="false" ht="15.75" hidden="false" customHeight="true" outlineLevel="0" collapsed="false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</row>
    <row r="581" customFormat="false" ht="15.75" hidden="false" customHeight="true" outlineLevel="0" collapsed="false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</row>
    <row r="582" customFormat="false" ht="15.75" hidden="false" customHeight="true" outlineLevel="0" collapsed="false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</row>
    <row r="583" customFormat="false" ht="15.75" hidden="false" customHeight="true" outlineLevel="0" collapsed="false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</row>
    <row r="584" customFormat="false" ht="15.75" hidden="false" customHeight="true" outlineLevel="0" collapsed="false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</row>
    <row r="585" customFormat="false" ht="15.75" hidden="false" customHeight="true" outlineLevel="0" collapsed="false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</row>
    <row r="586" customFormat="false" ht="15.75" hidden="false" customHeight="true" outlineLevel="0" collapsed="false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</row>
    <row r="587" customFormat="false" ht="15.75" hidden="false" customHeight="true" outlineLevel="0" collapsed="false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</row>
    <row r="588" customFormat="false" ht="15.75" hidden="false" customHeight="true" outlineLevel="0" collapsed="false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</row>
    <row r="589" customFormat="false" ht="15.75" hidden="false" customHeight="true" outlineLevel="0" collapsed="false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</row>
    <row r="590" customFormat="false" ht="15.75" hidden="false" customHeight="true" outlineLevel="0" collapsed="false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</row>
    <row r="591" customFormat="false" ht="15.75" hidden="false" customHeight="true" outlineLevel="0" collapsed="false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</row>
    <row r="592" customFormat="false" ht="15.75" hidden="false" customHeight="true" outlineLevel="0" collapsed="false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</row>
    <row r="593" customFormat="false" ht="15.75" hidden="false" customHeight="true" outlineLevel="0" collapsed="false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</row>
    <row r="594" customFormat="false" ht="15.75" hidden="false" customHeight="true" outlineLevel="0" collapsed="false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</row>
    <row r="595" customFormat="false" ht="15.75" hidden="false" customHeight="true" outlineLevel="0" collapsed="false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</row>
    <row r="596" customFormat="false" ht="15.75" hidden="false" customHeight="true" outlineLevel="0" collapsed="false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</row>
    <row r="597" customFormat="false" ht="15.75" hidden="false" customHeight="true" outlineLevel="0" collapsed="false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</row>
    <row r="598" customFormat="false" ht="15.75" hidden="false" customHeight="true" outlineLevel="0" collapsed="false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</row>
    <row r="599" customFormat="false" ht="15.75" hidden="false" customHeight="true" outlineLevel="0" collapsed="false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</row>
    <row r="600" customFormat="false" ht="15.75" hidden="false" customHeight="true" outlineLevel="0" collapsed="false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</row>
    <row r="601" customFormat="false" ht="15.75" hidden="false" customHeight="true" outlineLevel="0" collapsed="false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</row>
    <row r="602" customFormat="false" ht="15.75" hidden="false" customHeight="true" outlineLevel="0" collapsed="false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</row>
    <row r="603" customFormat="false" ht="15.75" hidden="false" customHeight="true" outlineLevel="0" collapsed="false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</row>
    <row r="604" customFormat="false" ht="15.75" hidden="false" customHeight="true" outlineLevel="0" collapsed="false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</row>
    <row r="605" customFormat="false" ht="15.75" hidden="false" customHeight="true" outlineLevel="0" collapsed="false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</row>
    <row r="606" customFormat="false" ht="15.75" hidden="false" customHeight="true" outlineLevel="0" collapsed="false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</row>
    <row r="607" customFormat="false" ht="15.75" hidden="false" customHeight="true" outlineLevel="0" collapsed="false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</row>
    <row r="608" customFormat="false" ht="15.75" hidden="false" customHeight="true" outlineLevel="0" collapsed="false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</row>
    <row r="609" customFormat="false" ht="15.75" hidden="false" customHeight="true" outlineLevel="0" collapsed="false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</row>
    <row r="610" customFormat="false" ht="15.75" hidden="false" customHeight="true" outlineLevel="0" collapsed="false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</row>
    <row r="611" customFormat="false" ht="15.75" hidden="false" customHeight="true" outlineLevel="0" collapsed="false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</row>
    <row r="612" customFormat="false" ht="15.75" hidden="false" customHeight="true" outlineLevel="0" collapsed="false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</row>
    <row r="613" customFormat="false" ht="15.75" hidden="false" customHeight="true" outlineLevel="0" collapsed="false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</row>
    <row r="614" customFormat="false" ht="15.75" hidden="false" customHeight="true" outlineLevel="0" collapsed="false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</row>
    <row r="615" customFormat="false" ht="15.75" hidden="false" customHeight="true" outlineLevel="0" collapsed="false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</row>
    <row r="616" customFormat="false" ht="15.75" hidden="false" customHeight="true" outlineLevel="0" collapsed="false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</row>
    <row r="617" customFormat="false" ht="15.75" hidden="false" customHeight="true" outlineLevel="0" collapsed="false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</row>
    <row r="618" customFormat="false" ht="15.75" hidden="false" customHeight="true" outlineLevel="0" collapsed="false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</row>
    <row r="619" customFormat="false" ht="15.75" hidden="false" customHeight="true" outlineLevel="0" collapsed="false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</row>
    <row r="620" customFormat="false" ht="15.75" hidden="false" customHeight="true" outlineLevel="0" collapsed="false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</row>
    <row r="621" customFormat="false" ht="15.75" hidden="false" customHeight="true" outlineLevel="0" collapsed="false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</row>
    <row r="622" customFormat="false" ht="15.75" hidden="false" customHeight="true" outlineLevel="0" collapsed="false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</row>
    <row r="623" customFormat="false" ht="15.75" hidden="false" customHeight="true" outlineLevel="0" collapsed="false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</row>
    <row r="624" customFormat="false" ht="15.75" hidden="false" customHeight="true" outlineLevel="0" collapsed="false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</row>
    <row r="625" customFormat="false" ht="15.75" hidden="false" customHeight="true" outlineLevel="0" collapsed="false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</row>
    <row r="626" customFormat="false" ht="15.75" hidden="false" customHeight="true" outlineLevel="0" collapsed="false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</row>
    <row r="627" customFormat="false" ht="15.75" hidden="false" customHeight="true" outlineLevel="0" collapsed="false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</row>
    <row r="628" customFormat="false" ht="15.75" hidden="false" customHeight="true" outlineLevel="0" collapsed="false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</row>
    <row r="629" customFormat="false" ht="15.75" hidden="false" customHeight="true" outlineLevel="0" collapsed="false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</row>
    <row r="630" customFormat="false" ht="15.75" hidden="false" customHeight="true" outlineLevel="0" collapsed="false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</row>
    <row r="631" customFormat="false" ht="15.75" hidden="false" customHeight="true" outlineLevel="0" collapsed="false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</row>
    <row r="632" customFormat="false" ht="15.75" hidden="false" customHeight="true" outlineLevel="0" collapsed="false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</row>
    <row r="633" customFormat="false" ht="15.75" hidden="false" customHeight="true" outlineLevel="0" collapsed="false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</row>
    <row r="634" customFormat="false" ht="15.75" hidden="false" customHeight="true" outlineLevel="0" collapsed="false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</row>
    <row r="635" customFormat="false" ht="15.75" hidden="false" customHeight="true" outlineLevel="0" collapsed="false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</row>
    <row r="636" customFormat="false" ht="15.75" hidden="false" customHeight="true" outlineLevel="0" collapsed="false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</row>
    <row r="637" customFormat="false" ht="15.75" hidden="false" customHeight="true" outlineLevel="0" collapsed="false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</row>
    <row r="638" customFormat="false" ht="15.75" hidden="false" customHeight="true" outlineLevel="0" collapsed="false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</row>
    <row r="639" customFormat="false" ht="15.75" hidden="false" customHeight="true" outlineLevel="0" collapsed="false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</row>
    <row r="640" customFormat="false" ht="15.75" hidden="false" customHeight="true" outlineLevel="0" collapsed="false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</row>
    <row r="641" customFormat="false" ht="15.75" hidden="false" customHeight="true" outlineLevel="0" collapsed="false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</row>
    <row r="642" customFormat="false" ht="15.75" hidden="false" customHeight="true" outlineLevel="0" collapsed="false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</row>
    <row r="643" customFormat="false" ht="15.75" hidden="false" customHeight="true" outlineLevel="0" collapsed="false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</row>
    <row r="644" customFormat="false" ht="15.75" hidden="false" customHeight="true" outlineLevel="0" collapsed="false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</row>
    <row r="645" customFormat="false" ht="15.75" hidden="false" customHeight="true" outlineLevel="0" collapsed="false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</row>
    <row r="646" customFormat="false" ht="15.75" hidden="false" customHeight="true" outlineLevel="0" collapsed="false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</row>
    <row r="647" customFormat="false" ht="15.75" hidden="false" customHeight="true" outlineLevel="0" collapsed="false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</row>
    <row r="648" customFormat="false" ht="15.75" hidden="false" customHeight="true" outlineLevel="0" collapsed="false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</row>
    <row r="649" customFormat="false" ht="15.75" hidden="false" customHeight="true" outlineLevel="0" collapsed="false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</row>
    <row r="650" customFormat="false" ht="15.75" hidden="false" customHeight="true" outlineLevel="0" collapsed="false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</row>
    <row r="651" customFormat="false" ht="15.75" hidden="false" customHeight="true" outlineLevel="0" collapsed="false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</row>
    <row r="652" customFormat="false" ht="15.75" hidden="false" customHeight="true" outlineLevel="0" collapsed="false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</row>
    <row r="653" customFormat="false" ht="15.75" hidden="false" customHeight="true" outlineLevel="0" collapsed="false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</row>
    <row r="654" customFormat="false" ht="15.75" hidden="false" customHeight="true" outlineLevel="0" collapsed="false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</row>
    <row r="655" customFormat="false" ht="15.75" hidden="false" customHeight="true" outlineLevel="0" collapsed="false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</row>
    <row r="656" customFormat="false" ht="15.75" hidden="false" customHeight="true" outlineLevel="0" collapsed="false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</row>
    <row r="657" customFormat="false" ht="15.75" hidden="false" customHeight="true" outlineLevel="0" collapsed="false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</row>
    <row r="658" customFormat="false" ht="15.75" hidden="false" customHeight="true" outlineLevel="0" collapsed="false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</row>
    <row r="659" customFormat="false" ht="15.75" hidden="false" customHeight="true" outlineLevel="0" collapsed="false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</row>
    <row r="660" customFormat="false" ht="15.75" hidden="false" customHeight="true" outlineLevel="0" collapsed="false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</row>
    <row r="661" customFormat="false" ht="15.75" hidden="false" customHeight="true" outlineLevel="0" collapsed="false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</row>
    <row r="662" customFormat="false" ht="15.75" hidden="false" customHeight="true" outlineLevel="0" collapsed="false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</row>
    <row r="663" customFormat="false" ht="15.75" hidden="false" customHeight="true" outlineLevel="0" collapsed="false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</row>
    <row r="664" customFormat="false" ht="15.75" hidden="false" customHeight="true" outlineLevel="0" collapsed="false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</row>
    <row r="665" customFormat="false" ht="15.75" hidden="false" customHeight="true" outlineLevel="0" collapsed="false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</row>
    <row r="666" customFormat="false" ht="15.75" hidden="false" customHeight="true" outlineLevel="0" collapsed="false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</row>
    <row r="667" customFormat="false" ht="15.75" hidden="false" customHeight="true" outlineLevel="0" collapsed="false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</row>
    <row r="668" customFormat="false" ht="15.75" hidden="false" customHeight="true" outlineLevel="0" collapsed="false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</row>
    <row r="669" customFormat="false" ht="15.75" hidden="false" customHeight="true" outlineLevel="0" collapsed="false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</row>
    <row r="670" customFormat="false" ht="15.75" hidden="false" customHeight="true" outlineLevel="0" collapsed="false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</row>
    <row r="671" customFormat="false" ht="15.75" hidden="false" customHeight="true" outlineLevel="0" collapsed="false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</row>
    <row r="672" customFormat="false" ht="15.75" hidden="false" customHeight="true" outlineLevel="0" collapsed="false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</row>
    <row r="673" customFormat="false" ht="15.75" hidden="false" customHeight="true" outlineLevel="0" collapsed="false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</row>
    <row r="674" customFormat="false" ht="15.75" hidden="false" customHeight="true" outlineLevel="0" collapsed="false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</row>
    <row r="675" customFormat="false" ht="15.75" hidden="false" customHeight="true" outlineLevel="0" collapsed="false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</row>
    <row r="676" customFormat="false" ht="15.75" hidden="false" customHeight="true" outlineLevel="0" collapsed="false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</row>
    <row r="677" customFormat="false" ht="15.75" hidden="false" customHeight="true" outlineLevel="0" collapsed="false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</row>
    <row r="678" customFormat="false" ht="15.75" hidden="false" customHeight="true" outlineLevel="0" collapsed="false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</row>
    <row r="679" customFormat="false" ht="15.75" hidden="false" customHeight="true" outlineLevel="0" collapsed="false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</row>
    <row r="680" customFormat="false" ht="15.75" hidden="false" customHeight="true" outlineLevel="0" collapsed="false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</row>
    <row r="681" customFormat="false" ht="15.75" hidden="false" customHeight="true" outlineLevel="0" collapsed="false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</row>
    <row r="682" customFormat="false" ht="15.75" hidden="false" customHeight="true" outlineLevel="0" collapsed="false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</row>
    <row r="683" customFormat="false" ht="15.75" hidden="false" customHeight="true" outlineLevel="0" collapsed="false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</row>
    <row r="684" customFormat="false" ht="15.75" hidden="false" customHeight="true" outlineLevel="0" collapsed="false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</row>
    <row r="685" customFormat="false" ht="15.75" hidden="false" customHeight="true" outlineLevel="0" collapsed="false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</row>
    <row r="686" customFormat="false" ht="15.75" hidden="false" customHeight="true" outlineLevel="0" collapsed="false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</row>
    <row r="687" customFormat="false" ht="15.75" hidden="false" customHeight="true" outlineLevel="0" collapsed="false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</row>
    <row r="688" customFormat="false" ht="15.75" hidden="false" customHeight="true" outlineLevel="0" collapsed="false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</row>
    <row r="689" customFormat="false" ht="15.75" hidden="false" customHeight="true" outlineLevel="0" collapsed="false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</row>
    <row r="690" customFormat="false" ht="15.75" hidden="false" customHeight="true" outlineLevel="0" collapsed="false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</row>
    <row r="691" customFormat="false" ht="15.75" hidden="false" customHeight="true" outlineLevel="0" collapsed="false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</row>
    <row r="692" customFormat="false" ht="15.75" hidden="false" customHeight="true" outlineLevel="0" collapsed="false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</row>
    <row r="693" customFormat="false" ht="15.75" hidden="false" customHeight="true" outlineLevel="0" collapsed="false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</row>
    <row r="694" customFormat="false" ht="15.75" hidden="false" customHeight="true" outlineLevel="0" collapsed="false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</row>
    <row r="695" customFormat="false" ht="15.75" hidden="false" customHeight="true" outlineLevel="0" collapsed="false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</row>
    <row r="696" customFormat="false" ht="15.75" hidden="false" customHeight="true" outlineLevel="0" collapsed="false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</row>
    <row r="697" customFormat="false" ht="15.75" hidden="false" customHeight="true" outlineLevel="0" collapsed="false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</row>
    <row r="698" customFormat="false" ht="15.75" hidden="false" customHeight="true" outlineLevel="0" collapsed="false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</row>
    <row r="699" customFormat="false" ht="15.75" hidden="false" customHeight="true" outlineLevel="0" collapsed="false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</row>
    <row r="700" customFormat="false" ht="15.75" hidden="false" customHeight="true" outlineLevel="0" collapsed="false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</row>
    <row r="701" customFormat="false" ht="15.75" hidden="false" customHeight="true" outlineLevel="0" collapsed="false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</row>
    <row r="702" customFormat="false" ht="15.75" hidden="false" customHeight="true" outlineLevel="0" collapsed="false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</row>
    <row r="703" customFormat="false" ht="15.75" hidden="false" customHeight="true" outlineLevel="0" collapsed="false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</row>
    <row r="704" customFormat="false" ht="15.75" hidden="false" customHeight="true" outlineLevel="0" collapsed="false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</row>
    <row r="705" customFormat="false" ht="15.75" hidden="false" customHeight="true" outlineLevel="0" collapsed="false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</row>
    <row r="706" customFormat="false" ht="15.75" hidden="false" customHeight="true" outlineLevel="0" collapsed="false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</row>
    <row r="707" customFormat="false" ht="15.75" hidden="false" customHeight="true" outlineLevel="0" collapsed="false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</row>
    <row r="708" customFormat="false" ht="15.75" hidden="false" customHeight="true" outlineLevel="0" collapsed="false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</row>
    <row r="709" customFormat="false" ht="15.75" hidden="false" customHeight="true" outlineLevel="0" collapsed="false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</row>
    <row r="710" customFormat="false" ht="15.75" hidden="false" customHeight="true" outlineLevel="0" collapsed="false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</row>
    <row r="711" customFormat="false" ht="15.75" hidden="false" customHeight="true" outlineLevel="0" collapsed="false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</row>
    <row r="712" customFormat="false" ht="15.75" hidden="false" customHeight="true" outlineLevel="0" collapsed="false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</row>
    <row r="713" customFormat="false" ht="15.75" hidden="false" customHeight="true" outlineLevel="0" collapsed="false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</row>
    <row r="714" customFormat="false" ht="15.75" hidden="false" customHeight="true" outlineLevel="0" collapsed="false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</row>
    <row r="715" customFormat="false" ht="15.75" hidden="false" customHeight="true" outlineLevel="0" collapsed="false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</row>
    <row r="716" customFormat="false" ht="15.75" hidden="false" customHeight="true" outlineLevel="0" collapsed="false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</row>
    <row r="717" customFormat="false" ht="15.75" hidden="false" customHeight="true" outlineLevel="0" collapsed="false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</row>
    <row r="718" customFormat="false" ht="15.75" hidden="false" customHeight="true" outlineLevel="0" collapsed="false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</row>
    <row r="719" customFormat="false" ht="15.75" hidden="false" customHeight="true" outlineLevel="0" collapsed="false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</row>
    <row r="720" customFormat="false" ht="15.75" hidden="false" customHeight="true" outlineLevel="0" collapsed="false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</row>
    <row r="721" customFormat="false" ht="15.75" hidden="false" customHeight="true" outlineLevel="0" collapsed="false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</row>
    <row r="722" customFormat="false" ht="15.75" hidden="false" customHeight="true" outlineLevel="0" collapsed="false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</row>
    <row r="723" customFormat="false" ht="15.75" hidden="false" customHeight="true" outlineLevel="0" collapsed="false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</row>
    <row r="724" customFormat="false" ht="15.75" hidden="false" customHeight="true" outlineLevel="0" collapsed="false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</row>
    <row r="725" customFormat="false" ht="15.75" hidden="false" customHeight="true" outlineLevel="0" collapsed="false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</row>
    <row r="726" customFormat="false" ht="15.75" hidden="false" customHeight="true" outlineLevel="0" collapsed="false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</row>
    <row r="727" customFormat="false" ht="15.75" hidden="false" customHeight="true" outlineLevel="0" collapsed="false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</row>
    <row r="728" customFormat="false" ht="15.75" hidden="false" customHeight="true" outlineLevel="0" collapsed="false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</row>
    <row r="729" customFormat="false" ht="15.75" hidden="false" customHeight="true" outlineLevel="0" collapsed="false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</row>
    <row r="730" customFormat="false" ht="15.75" hidden="false" customHeight="true" outlineLevel="0" collapsed="false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</row>
    <row r="731" customFormat="false" ht="15.75" hidden="false" customHeight="true" outlineLevel="0" collapsed="false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</row>
    <row r="732" customFormat="false" ht="15.75" hidden="false" customHeight="true" outlineLevel="0" collapsed="false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</row>
    <row r="733" customFormat="false" ht="15.75" hidden="false" customHeight="true" outlineLevel="0" collapsed="false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</row>
    <row r="734" customFormat="false" ht="15.75" hidden="false" customHeight="true" outlineLevel="0" collapsed="false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</row>
    <row r="735" customFormat="false" ht="15.75" hidden="false" customHeight="true" outlineLevel="0" collapsed="false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</row>
    <row r="736" customFormat="false" ht="15.75" hidden="false" customHeight="true" outlineLevel="0" collapsed="false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</row>
    <row r="737" customFormat="false" ht="15.75" hidden="false" customHeight="true" outlineLevel="0" collapsed="false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</row>
    <row r="738" customFormat="false" ht="15.75" hidden="false" customHeight="true" outlineLevel="0" collapsed="false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</row>
    <row r="739" customFormat="false" ht="15.75" hidden="false" customHeight="true" outlineLevel="0" collapsed="false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</row>
    <row r="740" customFormat="false" ht="15.75" hidden="false" customHeight="true" outlineLevel="0" collapsed="false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</row>
    <row r="741" customFormat="false" ht="15.75" hidden="false" customHeight="true" outlineLevel="0" collapsed="false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</row>
    <row r="742" customFormat="false" ht="15.75" hidden="false" customHeight="true" outlineLevel="0" collapsed="false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</row>
    <row r="743" customFormat="false" ht="15.75" hidden="false" customHeight="true" outlineLevel="0" collapsed="false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</row>
    <row r="744" customFormat="false" ht="15.75" hidden="false" customHeight="true" outlineLevel="0" collapsed="false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</row>
    <row r="745" customFormat="false" ht="15.75" hidden="false" customHeight="true" outlineLevel="0" collapsed="false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</row>
    <row r="746" customFormat="false" ht="15.75" hidden="false" customHeight="true" outlineLevel="0" collapsed="false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</row>
    <row r="747" customFormat="false" ht="15.75" hidden="false" customHeight="true" outlineLevel="0" collapsed="false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</row>
    <row r="748" customFormat="false" ht="15.75" hidden="false" customHeight="true" outlineLevel="0" collapsed="false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</row>
    <row r="749" customFormat="false" ht="15.75" hidden="false" customHeight="true" outlineLevel="0" collapsed="false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</row>
    <row r="750" customFormat="false" ht="15.75" hidden="false" customHeight="true" outlineLevel="0" collapsed="false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</row>
    <row r="751" customFormat="false" ht="15.75" hidden="false" customHeight="true" outlineLevel="0" collapsed="false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</row>
    <row r="752" customFormat="false" ht="15.75" hidden="false" customHeight="true" outlineLevel="0" collapsed="false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</row>
    <row r="753" customFormat="false" ht="15.75" hidden="false" customHeight="true" outlineLevel="0" collapsed="false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</row>
    <row r="754" customFormat="false" ht="15.75" hidden="false" customHeight="true" outlineLevel="0" collapsed="false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</row>
    <row r="755" customFormat="false" ht="15.75" hidden="false" customHeight="true" outlineLevel="0" collapsed="false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</row>
    <row r="756" customFormat="false" ht="15.75" hidden="false" customHeight="true" outlineLevel="0" collapsed="false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</row>
    <row r="757" customFormat="false" ht="15.75" hidden="false" customHeight="true" outlineLevel="0" collapsed="false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</row>
    <row r="758" customFormat="false" ht="15.75" hidden="false" customHeight="true" outlineLevel="0" collapsed="false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</row>
    <row r="759" customFormat="false" ht="15.75" hidden="false" customHeight="true" outlineLevel="0" collapsed="false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</row>
    <row r="760" customFormat="false" ht="15.75" hidden="false" customHeight="true" outlineLevel="0" collapsed="false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</row>
    <row r="761" customFormat="false" ht="15.75" hidden="false" customHeight="true" outlineLevel="0" collapsed="false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</row>
    <row r="762" customFormat="false" ht="15.75" hidden="false" customHeight="true" outlineLevel="0" collapsed="false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</row>
    <row r="763" customFormat="false" ht="15.75" hidden="false" customHeight="true" outlineLevel="0" collapsed="false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</row>
    <row r="764" customFormat="false" ht="15.75" hidden="false" customHeight="true" outlineLevel="0" collapsed="false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</row>
    <row r="765" customFormat="false" ht="15.75" hidden="false" customHeight="true" outlineLevel="0" collapsed="false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</row>
    <row r="766" customFormat="false" ht="15.75" hidden="false" customHeight="true" outlineLevel="0" collapsed="false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</row>
    <row r="767" customFormat="false" ht="15.75" hidden="false" customHeight="true" outlineLevel="0" collapsed="false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</row>
    <row r="768" customFormat="false" ht="15.75" hidden="false" customHeight="true" outlineLevel="0" collapsed="false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</row>
    <row r="769" customFormat="false" ht="15.75" hidden="false" customHeight="true" outlineLevel="0" collapsed="false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</row>
    <row r="770" customFormat="false" ht="15.75" hidden="false" customHeight="true" outlineLevel="0" collapsed="false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</row>
    <row r="771" customFormat="false" ht="15.75" hidden="false" customHeight="true" outlineLevel="0" collapsed="false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</row>
    <row r="772" customFormat="false" ht="15.75" hidden="false" customHeight="true" outlineLevel="0" collapsed="false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</row>
    <row r="773" customFormat="false" ht="15.75" hidden="false" customHeight="true" outlineLevel="0" collapsed="false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</row>
    <row r="774" customFormat="false" ht="15.75" hidden="false" customHeight="true" outlineLevel="0" collapsed="false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</row>
    <row r="775" customFormat="false" ht="15.75" hidden="false" customHeight="true" outlineLevel="0" collapsed="false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</row>
    <row r="776" customFormat="false" ht="15.75" hidden="false" customHeight="true" outlineLevel="0" collapsed="false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</row>
    <row r="777" customFormat="false" ht="15.75" hidden="false" customHeight="true" outlineLevel="0" collapsed="false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</row>
    <row r="778" customFormat="false" ht="15.75" hidden="false" customHeight="true" outlineLevel="0" collapsed="false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</row>
    <row r="779" customFormat="false" ht="15.75" hidden="false" customHeight="true" outlineLevel="0" collapsed="false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</row>
    <row r="780" customFormat="false" ht="15.75" hidden="false" customHeight="true" outlineLevel="0" collapsed="false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</row>
    <row r="781" customFormat="false" ht="15.75" hidden="false" customHeight="true" outlineLevel="0" collapsed="false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</row>
    <row r="782" customFormat="false" ht="15.75" hidden="false" customHeight="true" outlineLevel="0" collapsed="false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</row>
    <row r="783" customFormat="false" ht="15.75" hidden="false" customHeight="true" outlineLevel="0" collapsed="false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</row>
    <row r="784" customFormat="false" ht="15.75" hidden="false" customHeight="true" outlineLevel="0" collapsed="false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</row>
    <row r="785" customFormat="false" ht="15.75" hidden="false" customHeight="true" outlineLevel="0" collapsed="false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</row>
    <row r="786" customFormat="false" ht="15.75" hidden="false" customHeight="true" outlineLevel="0" collapsed="false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</row>
    <row r="787" customFormat="false" ht="15.75" hidden="false" customHeight="true" outlineLevel="0" collapsed="false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</row>
    <row r="788" customFormat="false" ht="15.75" hidden="false" customHeight="true" outlineLevel="0" collapsed="false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</row>
    <row r="789" customFormat="false" ht="15.75" hidden="false" customHeight="true" outlineLevel="0" collapsed="false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</row>
    <row r="790" customFormat="false" ht="15.75" hidden="false" customHeight="true" outlineLevel="0" collapsed="false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</row>
    <row r="791" customFormat="false" ht="15.75" hidden="false" customHeight="true" outlineLevel="0" collapsed="false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</row>
    <row r="792" customFormat="false" ht="15.75" hidden="false" customHeight="true" outlineLevel="0" collapsed="false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</row>
    <row r="793" customFormat="false" ht="15.75" hidden="false" customHeight="true" outlineLevel="0" collapsed="false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</row>
    <row r="794" customFormat="false" ht="15.75" hidden="false" customHeight="true" outlineLevel="0" collapsed="false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</row>
    <row r="795" customFormat="false" ht="15.75" hidden="false" customHeight="true" outlineLevel="0" collapsed="false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</row>
    <row r="796" customFormat="false" ht="15.75" hidden="false" customHeight="true" outlineLevel="0" collapsed="false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</row>
    <row r="797" customFormat="false" ht="15.75" hidden="false" customHeight="true" outlineLevel="0" collapsed="false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</row>
    <row r="798" customFormat="false" ht="15.75" hidden="false" customHeight="true" outlineLevel="0" collapsed="false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</row>
    <row r="799" customFormat="false" ht="15.75" hidden="false" customHeight="true" outlineLevel="0" collapsed="false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</row>
    <row r="800" customFormat="false" ht="15.75" hidden="false" customHeight="true" outlineLevel="0" collapsed="false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</row>
    <row r="801" customFormat="false" ht="15.75" hidden="false" customHeight="true" outlineLevel="0" collapsed="false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</row>
    <row r="802" customFormat="false" ht="15.75" hidden="false" customHeight="true" outlineLevel="0" collapsed="false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</row>
    <row r="803" customFormat="false" ht="15.75" hidden="false" customHeight="true" outlineLevel="0" collapsed="false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</row>
    <row r="804" customFormat="false" ht="15.75" hidden="false" customHeight="true" outlineLevel="0" collapsed="false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</row>
    <row r="805" customFormat="false" ht="15.75" hidden="false" customHeight="true" outlineLevel="0" collapsed="false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</row>
    <row r="806" customFormat="false" ht="15.75" hidden="false" customHeight="true" outlineLevel="0" collapsed="false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</row>
    <row r="807" customFormat="false" ht="15.75" hidden="false" customHeight="true" outlineLevel="0" collapsed="false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</row>
    <row r="808" customFormat="false" ht="15.75" hidden="false" customHeight="true" outlineLevel="0" collapsed="false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</row>
    <row r="809" customFormat="false" ht="15.75" hidden="false" customHeight="true" outlineLevel="0" collapsed="false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</row>
    <row r="810" customFormat="false" ht="15.75" hidden="false" customHeight="true" outlineLevel="0" collapsed="false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</row>
    <row r="811" customFormat="false" ht="15.75" hidden="false" customHeight="true" outlineLevel="0" collapsed="false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</row>
    <row r="812" customFormat="false" ht="15.75" hidden="false" customHeight="true" outlineLevel="0" collapsed="false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</row>
    <row r="813" customFormat="false" ht="15.75" hidden="false" customHeight="true" outlineLevel="0" collapsed="false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</row>
    <row r="814" customFormat="false" ht="15.75" hidden="false" customHeight="true" outlineLevel="0" collapsed="false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</row>
    <row r="815" customFormat="false" ht="15.75" hidden="false" customHeight="true" outlineLevel="0" collapsed="false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</row>
    <row r="816" customFormat="false" ht="15.75" hidden="false" customHeight="true" outlineLevel="0" collapsed="false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</row>
    <row r="817" customFormat="false" ht="15.75" hidden="false" customHeight="true" outlineLevel="0" collapsed="false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</row>
    <row r="818" customFormat="false" ht="15.75" hidden="false" customHeight="true" outlineLevel="0" collapsed="false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</row>
    <row r="819" customFormat="false" ht="15.75" hidden="false" customHeight="true" outlineLevel="0" collapsed="false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</row>
    <row r="820" customFormat="false" ht="15.75" hidden="false" customHeight="true" outlineLevel="0" collapsed="false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</row>
    <row r="821" customFormat="false" ht="15.75" hidden="false" customHeight="true" outlineLevel="0" collapsed="false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</row>
    <row r="822" customFormat="false" ht="15.75" hidden="false" customHeight="true" outlineLevel="0" collapsed="false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</row>
    <row r="823" customFormat="false" ht="15.75" hidden="false" customHeight="true" outlineLevel="0" collapsed="false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</row>
    <row r="824" customFormat="false" ht="15.75" hidden="false" customHeight="true" outlineLevel="0" collapsed="false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</row>
    <row r="825" customFormat="false" ht="15.75" hidden="false" customHeight="true" outlineLevel="0" collapsed="false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</row>
    <row r="826" customFormat="false" ht="15.75" hidden="false" customHeight="true" outlineLevel="0" collapsed="false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</row>
    <row r="827" customFormat="false" ht="15.75" hidden="false" customHeight="true" outlineLevel="0" collapsed="false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</row>
    <row r="828" customFormat="false" ht="15.75" hidden="false" customHeight="true" outlineLevel="0" collapsed="false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</row>
    <row r="829" customFormat="false" ht="15.75" hidden="false" customHeight="true" outlineLevel="0" collapsed="false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</row>
    <row r="830" customFormat="false" ht="15.75" hidden="false" customHeight="true" outlineLevel="0" collapsed="false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</row>
    <row r="831" customFormat="false" ht="15.75" hidden="false" customHeight="true" outlineLevel="0" collapsed="false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</row>
    <row r="832" customFormat="false" ht="15.75" hidden="false" customHeight="true" outlineLevel="0" collapsed="false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</row>
    <row r="833" customFormat="false" ht="15.75" hidden="false" customHeight="true" outlineLevel="0" collapsed="false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</row>
    <row r="834" customFormat="false" ht="15.75" hidden="false" customHeight="true" outlineLevel="0" collapsed="false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</row>
    <row r="835" customFormat="false" ht="15.75" hidden="false" customHeight="true" outlineLevel="0" collapsed="false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</row>
    <row r="836" customFormat="false" ht="15.75" hidden="false" customHeight="true" outlineLevel="0" collapsed="false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</row>
    <row r="837" customFormat="false" ht="15.75" hidden="false" customHeight="true" outlineLevel="0" collapsed="false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</row>
    <row r="838" customFormat="false" ht="15.75" hidden="false" customHeight="true" outlineLevel="0" collapsed="false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</row>
    <row r="839" customFormat="false" ht="15.75" hidden="false" customHeight="true" outlineLevel="0" collapsed="false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</row>
    <row r="840" customFormat="false" ht="15.75" hidden="false" customHeight="true" outlineLevel="0" collapsed="false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</row>
    <row r="841" customFormat="false" ht="15.75" hidden="false" customHeight="true" outlineLevel="0" collapsed="false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</row>
    <row r="842" customFormat="false" ht="15.75" hidden="false" customHeight="true" outlineLevel="0" collapsed="false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</row>
    <row r="843" customFormat="false" ht="15.75" hidden="false" customHeight="true" outlineLevel="0" collapsed="false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</row>
    <row r="844" customFormat="false" ht="15.75" hidden="false" customHeight="true" outlineLevel="0" collapsed="false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</row>
    <row r="845" customFormat="false" ht="15.75" hidden="false" customHeight="true" outlineLevel="0" collapsed="false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</row>
    <row r="846" customFormat="false" ht="15.75" hidden="false" customHeight="true" outlineLevel="0" collapsed="false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</row>
    <row r="847" customFormat="false" ht="15.75" hidden="false" customHeight="true" outlineLevel="0" collapsed="false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</row>
    <row r="848" customFormat="false" ht="15.75" hidden="false" customHeight="true" outlineLevel="0" collapsed="false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</row>
    <row r="849" customFormat="false" ht="15.75" hidden="false" customHeight="true" outlineLevel="0" collapsed="false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</row>
    <row r="850" customFormat="false" ht="15.75" hidden="false" customHeight="true" outlineLevel="0" collapsed="false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</row>
    <row r="851" customFormat="false" ht="15.75" hidden="false" customHeight="true" outlineLevel="0" collapsed="false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</row>
    <row r="852" customFormat="false" ht="15.75" hidden="false" customHeight="true" outlineLevel="0" collapsed="false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</row>
    <row r="853" customFormat="false" ht="15.75" hidden="false" customHeight="true" outlineLevel="0" collapsed="false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</row>
    <row r="854" customFormat="false" ht="15.75" hidden="false" customHeight="true" outlineLevel="0" collapsed="false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</row>
    <row r="855" customFormat="false" ht="15.75" hidden="false" customHeight="true" outlineLevel="0" collapsed="false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</row>
    <row r="856" customFormat="false" ht="15.75" hidden="false" customHeight="true" outlineLevel="0" collapsed="false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</row>
    <row r="857" customFormat="false" ht="15.75" hidden="false" customHeight="true" outlineLevel="0" collapsed="false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</row>
    <row r="858" customFormat="false" ht="15.75" hidden="false" customHeight="true" outlineLevel="0" collapsed="false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</row>
    <row r="859" customFormat="false" ht="15.75" hidden="false" customHeight="true" outlineLevel="0" collapsed="false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</row>
    <row r="860" customFormat="false" ht="15.75" hidden="false" customHeight="true" outlineLevel="0" collapsed="false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</row>
    <row r="861" customFormat="false" ht="15.75" hidden="false" customHeight="true" outlineLevel="0" collapsed="false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</row>
    <row r="862" customFormat="false" ht="15.75" hidden="false" customHeight="true" outlineLevel="0" collapsed="false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</row>
    <row r="863" customFormat="false" ht="15.75" hidden="false" customHeight="true" outlineLevel="0" collapsed="false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</row>
    <row r="864" customFormat="false" ht="15.75" hidden="false" customHeight="true" outlineLevel="0" collapsed="false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</row>
    <row r="865" customFormat="false" ht="15.75" hidden="false" customHeight="true" outlineLevel="0" collapsed="false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</row>
    <row r="866" customFormat="false" ht="15.75" hidden="false" customHeight="true" outlineLevel="0" collapsed="false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</row>
    <row r="867" customFormat="false" ht="15.75" hidden="false" customHeight="true" outlineLevel="0" collapsed="false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</row>
    <row r="868" customFormat="false" ht="15.75" hidden="false" customHeight="true" outlineLevel="0" collapsed="false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</row>
    <row r="869" customFormat="false" ht="15.75" hidden="false" customHeight="true" outlineLevel="0" collapsed="false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</row>
    <row r="870" customFormat="false" ht="15.75" hidden="false" customHeight="true" outlineLevel="0" collapsed="false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</row>
    <row r="871" customFormat="false" ht="15.75" hidden="false" customHeight="true" outlineLevel="0" collapsed="false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</row>
    <row r="872" customFormat="false" ht="15.75" hidden="false" customHeight="true" outlineLevel="0" collapsed="false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</row>
    <row r="873" customFormat="false" ht="15.75" hidden="false" customHeight="true" outlineLevel="0" collapsed="false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</row>
    <row r="874" customFormat="false" ht="15.75" hidden="false" customHeight="true" outlineLevel="0" collapsed="false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</row>
    <row r="875" customFormat="false" ht="15.75" hidden="false" customHeight="true" outlineLevel="0" collapsed="false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</row>
    <row r="876" customFormat="false" ht="15.75" hidden="false" customHeight="true" outlineLevel="0" collapsed="false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</row>
    <row r="877" customFormat="false" ht="15.75" hidden="false" customHeight="true" outlineLevel="0" collapsed="false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</row>
    <row r="878" customFormat="false" ht="15.75" hidden="false" customHeight="true" outlineLevel="0" collapsed="false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</row>
    <row r="879" customFormat="false" ht="15.75" hidden="false" customHeight="true" outlineLevel="0" collapsed="false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</row>
    <row r="880" customFormat="false" ht="15.75" hidden="false" customHeight="true" outlineLevel="0" collapsed="false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</row>
    <row r="881" customFormat="false" ht="15.75" hidden="false" customHeight="true" outlineLevel="0" collapsed="false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</row>
    <row r="882" customFormat="false" ht="15.75" hidden="false" customHeight="true" outlineLevel="0" collapsed="false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</row>
    <row r="883" customFormat="false" ht="15.75" hidden="false" customHeight="true" outlineLevel="0" collapsed="false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</row>
    <row r="884" customFormat="false" ht="15.75" hidden="false" customHeight="true" outlineLevel="0" collapsed="false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</row>
    <row r="885" customFormat="false" ht="15.75" hidden="false" customHeight="true" outlineLevel="0" collapsed="false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</row>
    <row r="886" customFormat="false" ht="15.75" hidden="false" customHeight="true" outlineLevel="0" collapsed="false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</row>
    <row r="887" customFormat="false" ht="15.75" hidden="false" customHeight="true" outlineLevel="0" collapsed="false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</row>
    <row r="888" customFormat="false" ht="15.75" hidden="false" customHeight="true" outlineLevel="0" collapsed="false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</row>
    <row r="889" customFormat="false" ht="15.75" hidden="false" customHeight="true" outlineLevel="0" collapsed="false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</row>
    <row r="890" customFormat="false" ht="15.75" hidden="false" customHeight="true" outlineLevel="0" collapsed="false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</row>
    <row r="891" customFormat="false" ht="15.75" hidden="false" customHeight="true" outlineLevel="0" collapsed="false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</row>
    <row r="892" customFormat="false" ht="15.75" hidden="false" customHeight="true" outlineLevel="0" collapsed="false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</row>
    <row r="893" customFormat="false" ht="15.75" hidden="false" customHeight="true" outlineLevel="0" collapsed="false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</row>
    <row r="894" customFormat="false" ht="15.75" hidden="false" customHeight="true" outlineLevel="0" collapsed="false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</row>
    <row r="895" customFormat="false" ht="15.75" hidden="false" customHeight="true" outlineLevel="0" collapsed="false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</row>
    <row r="896" customFormat="false" ht="15.75" hidden="false" customHeight="true" outlineLevel="0" collapsed="false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</row>
    <row r="897" customFormat="false" ht="15.75" hidden="false" customHeight="true" outlineLevel="0" collapsed="false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</row>
    <row r="898" customFormat="false" ht="15.75" hidden="false" customHeight="true" outlineLevel="0" collapsed="false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</row>
    <row r="899" customFormat="false" ht="15.75" hidden="false" customHeight="true" outlineLevel="0" collapsed="false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</row>
    <row r="900" customFormat="false" ht="15.75" hidden="false" customHeight="true" outlineLevel="0" collapsed="false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</row>
    <row r="901" customFormat="false" ht="15.75" hidden="false" customHeight="true" outlineLevel="0" collapsed="false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</row>
    <row r="902" customFormat="false" ht="15.75" hidden="false" customHeight="true" outlineLevel="0" collapsed="false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</row>
    <row r="903" customFormat="false" ht="15.75" hidden="false" customHeight="true" outlineLevel="0" collapsed="false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</row>
    <row r="904" customFormat="false" ht="15.75" hidden="false" customHeight="true" outlineLevel="0" collapsed="false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</row>
    <row r="905" customFormat="false" ht="15.75" hidden="false" customHeight="true" outlineLevel="0" collapsed="false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</row>
    <row r="906" customFormat="false" ht="15.75" hidden="false" customHeight="true" outlineLevel="0" collapsed="false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</row>
    <row r="907" customFormat="false" ht="15.75" hidden="false" customHeight="true" outlineLevel="0" collapsed="false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</row>
    <row r="908" customFormat="false" ht="15.75" hidden="false" customHeight="true" outlineLevel="0" collapsed="false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</row>
    <row r="909" customFormat="false" ht="15.75" hidden="false" customHeight="true" outlineLevel="0" collapsed="false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</row>
    <row r="910" customFormat="false" ht="15.75" hidden="false" customHeight="true" outlineLevel="0" collapsed="false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</row>
    <row r="911" customFormat="false" ht="15.75" hidden="false" customHeight="true" outlineLevel="0" collapsed="false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</row>
    <row r="912" customFormat="false" ht="15.75" hidden="false" customHeight="true" outlineLevel="0" collapsed="false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</row>
    <row r="913" customFormat="false" ht="15.75" hidden="false" customHeight="true" outlineLevel="0" collapsed="false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</row>
    <row r="914" customFormat="false" ht="15.75" hidden="false" customHeight="true" outlineLevel="0" collapsed="false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</row>
    <row r="915" customFormat="false" ht="15.75" hidden="false" customHeight="true" outlineLevel="0" collapsed="false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</row>
    <row r="916" customFormat="false" ht="15.75" hidden="false" customHeight="true" outlineLevel="0" collapsed="false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</row>
    <row r="917" customFormat="false" ht="15.75" hidden="false" customHeight="true" outlineLevel="0" collapsed="false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</row>
    <row r="918" customFormat="false" ht="15.75" hidden="false" customHeight="true" outlineLevel="0" collapsed="false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</row>
    <row r="919" customFormat="false" ht="15.75" hidden="false" customHeight="true" outlineLevel="0" collapsed="false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</row>
    <row r="920" customFormat="false" ht="15.75" hidden="false" customHeight="true" outlineLevel="0" collapsed="false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</row>
    <row r="921" customFormat="false" ht="15.75" hidden="false" customHeight="true" outlineLevel="0" collapsed="false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</row>
    <row r="922" customFormat="false" ht="15.75" hidden="false" customHeight="true" outlineLevel="0" collapsed="false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</row>
    <row r="923" customFormat="false" ht="15.75" hidden="false" customHeight="true" outlineLevel="0" collapsed="false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</row>
    <row r="924" customFormat="false" ht="15.75" hidden="false" customHeight="true" outlineLevel="0" collapsed="false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</row>
    <row r="925" customFormat="false" ht="15.75" hidden="false" customHeight="true" outlineLevel="0" collapsed="false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</row>
    <row r="926" customFormat="false" ht="15.75" hidden="false" customHeight="true" outlineLevel="0" collapsed="false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</row>
    <row r="927" customFormat="false" ht="15.75" hidden="false" customHeight="true" outlineLevel="0" collapsed="false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</row>
    <row r="928" customFormat="false" ht="15.75" hidden="false" customHeight="true" outlineLevel="0" collapsed="false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</row>
    <row r="929" customFormat="false" ht="15.75" hidden="false" customHeight="true" outlineLevel="0" collapsed="false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</row>
    <row r="930" customFormat="false" ht="15.75" hidden="false" customHeight="true" outlineLevel="0" collapsed="false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</row>
    <row r="931" customFormat="false" ht="15.75" hidden="false" customHeight="true" outlineLevel="0" collapsed="false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</row>
    <row r="932" customFormat="false" ht="15.75" hidden="false" customHeight="true" outlineLevel="0" collapsed="false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</row>
    <row r="933" customFormat="false" ht="15.75" hidden="false" customHeight="true" outlineLevel="0" collapsed="false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</row>
    <row r="934" customFormat="false" ht="15.75" hidden="false" customHeight="true" outlineLevel="0" collapsed="false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</row>
    <row r="935" customFormat="false" ht="15.75" hidden="false" customHeight="true" outlineLevel="0" collapsed="false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</row>
    <row r="936" customFormat="false" ht="15.75" hidden="false" customHeight="true" outlineLevel="0" collapsed="false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</row>
    <row r="937" customFormat="false" ht="15.75" hidden="false" customHeight="true" outlineLevel="0" collapsed="false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</row>
    <row r="938" customFormat="false" ht="15.75" hidden="false" customHeight="true" outlineLevel="0" collapsed="false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</row>
    <row r="939" customFormat="false" ht="15.75" hidden="false" customHeight="true" outlineLevel="0" collapsed="false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</row>
    <row r="940" customFormat="false" ht="15.75" hidden="false" customHeight="true" outlineLevel="0" collapsed="false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</row>
    <row r="941" customFormat="false" ht="15.75" hidden="false" customHeight="true" outlineLevel="0" collapsed="false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</row>
    <row r="942" customFormat="false" ht="15.75" hidden="false" customHeight="true" outlineLevel="0" collapsed="false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</row>
    <row r="943" customFormat="false" ht="15.75" hidden="false" customHeight="true" outlineLevel="0" collapsed="false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</row>
    <row r="944" customFormat="false" ht="15.75" hidden="false" customHeight="true" outlineLevel="0" collapsed="false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</row>
    <row r="945" customFormat="false" ht="15.75" hidden="false" customHeight="true" outlineLevel="0" collapsed="false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</row>
    <row r="946" customFormat="false" ht="15.75" hidden="false" customHeight="true" outlineLevel="0" collapsed="false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</row>
    <row r="947" customFormat="false" ht="15.75" hidden="false" customHeight="true" outlineLevel="0" collapsed="false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</row>
    <row r="948" customFormat="false" ht="15.75" hidden="false" customHeight="true" outlineLevel="0" collapsed="false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</row>
    <row r="949" customFormat="false" ht="15.75" hidden="false" customHeight="true" outlineLevel="0" collapsed="false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</row>
    <row r="950" customFormat="false" ht="15.75" hidden="false" customHeight="true" outlineLevel="0" collapsed="false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</row>
    <row r="951" customFormat="false" ht="15.75" hidden="false" customHeight="true" outlineLevel="0" collapsed="false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</row>
    <row r="952" customFormat="false" ht="15.75" hidden="false" customHeight="true" outlineLevel="0" collapsed="false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</row>
    <row r="953" customFormat="false" ht="15.75" hidden="false" customHeight="true" outlineLevel="0" collapsed="false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</row>
    <row r="954" customFormat="false" ht="15.75" hidden="false" customHeight="true" outlineLevel="0" collapsed="false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</row>
    <row r="955" customFormat="false" ht="15.75" hidden="false" customHeight="true" outlineLevel="0" collapsed="false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</row>
    <row r="956" customFormat="false" ht="15.75" hidden="false" customHeight="true" outlineLevel="0" collapsed="false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</row>
    <row r="957" customFormat="false" ht="15.75" hidden="false" customHeight="true" outlineLevel="0" collapsed="false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</row>
    <row r="958" customFormat="false" ht="15.75" hidden="false" customHeight="true" outlineLevel="0" collapsed="false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</row>
    <row r="959" customFormat="false" ht="15.75" hidden="false" customHeight="true" outlineLevel="0" collapsed="false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</row>
    <row r="960" customFormat="false" ht="15.75" hidden="false" customHeight="true" outlineLevel="0" collapsed="false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</row>
    <row r="961" customFormat="false" ht="15.75" hidden="false" customHeight="true" outlineLevel="0" collapsed="false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</row>
    <row r="962" customFormat="false" ht="15.75" hidden="false" customHeight="true" outlineLevel="0" collapsed="false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</row>
    <row r="963" customFormat="false" ht="15.75" hidden="false" customHeight="true" outlineLevel="0" collapsed="false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</row>
    <row r="964" customFormat="false" ht="15.75" hidden="false" customHeight="true" outlineLevel="0" collapsed="false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</row>
    <row r="965" customFormat="false" ht="15.75" hidden="false" customHeight="true" outlineLevel="0" collapsed="false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</row>
    <row r="966" customFormat="false" ht="15.75" hidden="false" customHeight="true" outlineLevel="0" collapsed="false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</row>
    <row r="967" customFormat="false" ht="15.75" hidden="false" customHeight="true" outlineLevel="0" collapsed="false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</row>
    <row r="968" customFormat="false" ht="15.75" hidden="false" customHeight="true" outlineLevel="0" collapsed="false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</row>
    <row r="969" customFormat="false" ht="15.75" hidden="false" customHeight="true" outlineLevel="0" collapsed="false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</row>
    <row r="970" customFormat="false" ht="15.75" hidden="false" customHeight="true" outlineLevel="0" collapsed="false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</row>
    <row r="971" customFormat="false" ht="15.75" hidden="false" customHeight="true" outlineLevel="0" collapsed="false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</row>
    <row r="972" customFormat="false" ht="15.75" hidden="false" customHeight="true" outlineLevel="0" collapsed="false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</row>
    <row r="973" customFormat="false" ht="15.75" hidden="false" customHeight="true" outlineLevel="0" collapsed="false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</row>
    <row r="974" customFormat="false" ht="15.75" hidden="false" customHeight="true" outlineLevel="0" collapsed="false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</row>
    <row r="975" customFormat="false" ht="15.75" hidden="false" customHeight="true" outlineLevel="0" collapsed="false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</row>
    <row r="976" customFormat="false" ht="15.75" hidden="false" customHeight="true" outlineLevel="0" collapsed="false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</row>
    <row r="977" customFormat="false" ht="15.75" hidden="false" customHeight="true" outlineLevel="0" collapsed="false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</row>
    <row r="978" customFormat="false" ht="15.75" hidden="false" customHeight="true" outlineLevel="0" collapsed="false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</row>
    <row r="979" customFormat="false" ht="15.75" hidden="false" customHeight="true" outlineLevel="0" collapsed="false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</row>
    <row r="980" customFormat="false" ht="15.75" hidden="false" customHeight="true" outlineLevel="0" collapsed="false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</row>
    <row r="981" customFormat="false" ht="15.75" hidden="false" customHeight="true" outlineLevel="0" collapsed="false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</row>
    <row r="982" customFormat="false" ht="15.75" hidden="false" customHeight="true" outlineLevel="0" collapsed="false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</row>
    <row r="983" customFormat="false" ht="15.75" hidden="false" customHeight="true" outlineLevel="0" collapsed="false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</row>
    <row r="984" customFormat="false" ht="15.75" hidden="false" customHeight="true" outlineLevel="0" collapsed="false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</row>
    <row r="985" customFormat="false" ht="15.75" hidden="false" customHeight="true" outlineLevel="0" collapsed="false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</row>
    <row r="986" customFormat="false" ht="15.75" hidden="false" customHeight="true" outlineLevel="0" collapsed="false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</row>
    <row r="987" customFormat="false" ht="15.75" hidden="false" customHeight="true" outlineLevel="0" collapsed="false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</row>
    <row r="988" customFormat="false" ht="15.75" hidden="false" customHeight="true" outlineLevel="0" collapsed="false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</row>
    <row r="989" customFormat="false" ht="15.75" hidden="false" customHeight="true" outlineLevel="0" collapsed="false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</row>
    <row r="990" customFormat="false" ht="15.75" hidden="false" customHeight="true" outlineLevel="0" collapsed="false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</row>
    <row r="991" customFormat="false" ht="15.75" hidden="false" customHeight="true" outlineLevel="0" collapsed="false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</row>
    <row r="992" customFormat="false" ht="15.75" hidden="false" customHeight="true" outlineLevel="0" collapsed="false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</row>
    <row r="993" customFormat="false" ht="15.75" hidden="false" customHeight="true" outlineLevel="0" collapsed="false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</row>
    <row r="994" customFormat="false" ht="15.75" hidden="false" customHeight="true" outlineLevel="0" collapsed="false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</row>
    <row r="995" customFormat="false" ht="15.75" hidden="false" customHeight="true" outlineLevel="0" collapsed="false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</row>
    <row r="996" customFormat="false" ht="15.75" hidden="false" customHeight="true" outlineLevel="0" collapsed="false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</row>
    <row r="997" customFormat="false" ht="15.75" hidden="false" customHeight="true" outlineLevel="0" collapsed="false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</row>
    <row r="998" customFormat="false" ht="15.75" hidden="false" customHeight="true" outlineLevel="0" collapsed="false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</row>
    <row r="999" customFormat="false" ht="15.75" hidden="false" customHeight="true" outlineLevel="0" collapsed="false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</row>
    <row r="1000" customFormat="false" ht="15.75" hidden="false" customHeight="true" outlineLevel="0" collapsed="false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</row>
    <row r="1001" customFormat="false" ht="15.75" hidden="false" customHeight="true" outlineLevel="0" collapsed="false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</row>
    <row r="1002" customFormat="false" ht="15.75" hidden="false" customHeight="true" outlineLevel="0" collapsed="false">
      <c r="A1002" s="50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  <c r="AB1002" s="50"/>
      <c r="AC1002" s="50"/>
    </row>
    <row r="1003" customFormat="false" ht="15.75" hidden="false" customHeight="true" outlineLevel="0" collapsed="false">
      <c r="A1003" s="50"/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  <c r="AA1003" s="50"/>
      <c r="AB1003" s="50"/>
      <c r="AC1003" s="50"/>
    </row>
    <row r="1004" customFormat="false" ht="15" hidden="false" customHeight="true" outlineLevel="0" collapsed="false">
      <c r="C1004" s="50"/>
      <c r="D1004" s="50"/>
      <c r="E1004" s="50"/>
      <c r="F1004" s="50"/>
      <c r="G1004" s="50"/>
    </row>
    <row r="1005" customFormat="false" ht="15" hidden="false" customHeight="true" outlineLevel="0" collapsed="false">
      <c r="C1005" s="50"/>
      <c r="D1005" s="50"/>
      <c r="E1005" s="50"/>
      <c r="F1005" s="50"/>
      <c r="G1005" s="50"/>
    </row>
  </sheetData>
  <mergeCells count="16">
    <mergeCell ref="J2:K2"/>
    <mergeCell ref="B3:C3"/>
    <mergeCell ref="G6:H6"/>
    <mergeCell ref="I9:I15"/>
    <mergeCell ref="C10:C11"/>
    <mergeCell ref="C12:C13"/>
    <mergeCell ref="C15:C16"/>
    <mergeCell ref="I16:I17"/>
    <mergeCell ref="C18:C29"/>
    <mergeCell ref="I18:I21"/>
    <mergeCell ref="I25:I27"/>
    <mergeCell ref="C30:C33"/>
    <mergeCell ref="C35:D36"/>
    <mergeCell ref="C38:C41"/>
    <mergeCell ref="E38:G38"/>
    <mergeCell ref="C42:C45"/>
  </mergeCells>
  <conditionalFormatting sqref="I2">
    <cfRule type="containsText" priority="2" operator="containsText" aboveAverage="0" equalAverage="0" bottom="0" percent="0" rank="0" text="No" dxfId="4">
      <formula>NOT(ISERROR(SEARCH("No",I2)))</formula>
    </cfRule>
  </conditionalFormatting>
  <dataValidations count="2">
    <dataValidation allowBlank="true" errorStyle="stop" operator="between" showDropDown="false" showErrorMessage="true" showInputMessage="false" sqref="I2" type="list">
      <formula1>"Actualizado,No actualizado"</formula1>
      <formula2>0</formula2>
    </dataValidation>
    <dataValidation allowBlank="true" errorStyle="stop" operator="between" showDropDown="false" showErrorMessage="true" showInputMessage="false" sqref="E38" type="list">
      <formula1>'Inversión compra'!$A$46:$A$48</formula1>
      <formula2>0</formula2>
    </dataValidation>
  </dataValidations>
  <hyperlinks>
    <hyperlink ref="B3" r:id="rId1" display="pauant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A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6" activePane="bottomLeft" state="frozen"/>
      <selection pane="topLeft" activeCell="A1" activeCellId="0" sqref="A1"/>
      <selection pane="bottomLeft" activeCell="B6" activeCellId="0" sqref="B6"/>
    </sheetView>
  </sheetViews>
  <sheetFormatPr defaultColWidth="14.640625" defaultRowHeight="14.4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.99"/>
    <col collapsed="false" customWidth="true" hidden="false" outlineLevel="0" max="3" min="3" style="0" width="33.33"/>
    <col collapsed="false" customWidth="true" hidden="false" outlineLevel="0" max="7" min="4" style="0" width="27"/>
    <col collapsed="false" customWidth="true" hidden="false" outlineLevel="0" max="8" min="8" style="0" width="20.45"/>
    <col collapsed="false" customWidth="true" hidden="false" outlineLevel="0" max="9" min="9" style="0" width="14.11"/>
    <col collapsed="false" customWidth="true" hidden="true" outlineLevel="0" max="10" min="10" style="0" width="31.43"/>
    <col collapsed="false" customWidth="true" hidden="true" outlineLevel="0" max="12" min="11" style="0" width="17.33"/>
    <col collapsed="false" customWidth="true" hidden="true" outlineLevel="0" max="13" min="13" style="0" width="13.33"/>
    <col collapsed="false" customWidth="true" hidden="true" outlineLevel="0" max="14" min="14" style="0" width="17.44"/>
    <col collapsed="false" customWidth="true" hidden="true" outlineLevel="0" max="27" min="15" style="0" width="12.1"/>
  </cols>
  <sheetData>
    <row r="1" customFormat="false" ht="22.5" hidden="false" customHeight="true" outlineLevel="0" collapsed="false">
      <c r="A1" s="97"/>
      <c r="B1" s="98"/>
      <c r="C1" s="98"/>
      <c r="D1" s="99"/>
      <c r="E1" s="99"/>
      <c r="F1" s="99"/>
      <c r="G1" s="99"/>
      <c r="H1" s="99"/>
      <c r="I1" s="99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</row>
    <row r="2" customFormat="false" ht="33" hidden="false" customHeight="true" outlineLevel="0" collapsed="false">
      <c r="A2" s="97"/>
      <c r="B2" s="98"/>
      <c r="C2" s="98"/>
      <c r="D2" s="101" t="s">
        <v>333</v>
      </c>
      <c r="E2" s="99"/>
      <c r="F2" s="99"/>
      <c r="G2" s="103" t="s">
        <v>108</v>
      </c>
      <c r="H2" s="103"/>
      <c r="I2" s="99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</row>
    <row r="3" customFormat="false" ht="18.75" hidden="false" customHeight="true" outlineLevel="0" collapsed="false">
      <c r="A3" s="104"/>
      <c r="B3" s="105" t="s">
        <v>109</v>
      </c>
      <c r="C3" s="105"/>
      <c r="D3" s="99"/>
      <c r="E3" s="99"/>
      <c r="F3" s="99"/>
      <c r="G3" s="99"/>
      <c r="H3" s="99"/>
      <c r="I3" s="99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</row>
    <row r="4" customFormat="false" ht="4.5" hidden="false" customHeight="true" outlineLevel="0" collapsed="false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</row>
    <row r="5" customFormat="false" ht="13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customFormat="false" ht="18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9"/>
      <c r="J6" s="9"/>
      <c r="K6" s="9"/>
      <c r="L6" s="9"/>
      <c r="M6" s="9"/>
      <c r="N6" s="9"/>
      <c r="O6" s="8"/>
      <c r="P6" s="8"/>
      <c r="Q6" s="8"/>
      <c r="R6" s="109"/>
      <c r="S6" s="109"/>
      <c r="T6" s="109"/>
      <c r="U6" s="109"/>
      <c r="V6" s="109"/>
      <c r="W6" s="109"/>
      <c r="X6" s="109"/>
      <c r="Y6" s="109"/>
      <c r="Z6" s="109"/>
      <c r="AA6" s="109"/>
    </row>
    <row r="7" customFormat="false" ht="18" hidden="false" customHeight="true" outlineLevel="0" collapsed="false">
      <c r="A7" s="8"/>
      <c r="B7" s="8"/>
      <c r="C7" s="294" t="s">
        <v>334</v>
      </c>
      <c r="D7" s="294"/>
      <c r="E7" s="294"/>
      <c r="F7" s="294"/>
      <c r="G7" s="8"/>
      <c r="H7" s="8"/>
      <c r="I7" s="9"/>
      <c r="J7" s="9"/>
      <c r="K7" s="9"/>
      <c r="L7" s="9"/>
      <c r="M7" s="9"/>
      <c r="N7" s="9"/>
      <c r="O7" s="8"/>
      <c r="P7" s="8"/>
      <c r="Q7" s="8"/>
      <c r="R7" s="109"/>
      <c r="S7" s="109"/>
      <c r="T7" s="109"/>
      <c r="U7" s="109"/>
      <c r="V7" s="109"/>
      <c r="W7" s="109"/>
      <c r="X7" s="109"/>
      <c r="Y7" s="109"/>
      <c r="Z7" s="109"/>
      <c r="AA7" s="109"/>
    </row>
    <row r="8" customFormat="false" ht="18" hidden="false" customHeight="true" outlineLevel="0" collapsed="false">
      <c r="A8" s="8"/>
      <c r="B8" s="8"/>
      <c r="C8" s="9"/>
      <c r="D8" s="8"/>
      <c r="E8" s="8"/>
      <c r="F8" s="8"/>
      <c r="G8" s="8"/>
      <c r="H8" s="8"/>
      <c r="I8" s="9"/>
      <c r="J8" s="9"/>
      <c r="K8" s="9"/>
      <c r="L8" s="9"/>
      <c r="M8" s="9"/>
      <c r="N8" s="9"/>
      <c r="O8" s="8"/>
      <c r="P8" s="8"/>
      <c r="Q8" s="8"/>
      <c r="R8" s="109"/>
      <c r="S8" s="109"/>
      <c r="T8" s="109"/>
      <c r="U8" s="109"/>
      <c r="V8" s="109"/>
      <c r="W8" s="109"/>
      <c r="X8" s="109"/>
      <c r="Y8" s="109"/>
      <c r="Z8" s="109"/>
      <c r="AA8" s="109"/>
    </row>
    <row r="9" customFormat="false" ht="24.75" hidden="false" customHeight="true" outlineLevel="0" collapsed="false">
      <c r="A9" s="9"/>
      <c r="B9" s="9"/>
      <c r="C9" s="295"/>
      <c r="D9" s="296" t="s">
        <v>115</v>
      </c>
      <c r="E9" s="297" t="s">
        <v>116</v>
      </c>
      <c r="F9" s="297" t="s">
        <v>117</v>
      </c>
      <c r="G9" s="9"/>
      <c r="H9" s="9"/>
      <c r="I9" s="9"/>
      <c r="J9" s="9"/>
      <c r="K9" s="9"/>
      <c r="L9" s="9"/>
      <c r="M9" s="9"/>
      <c r="N9" s="9"/>
      <c r="O9" s="8"/>
      <c r="P9" s="8"/>
      <c r="Q9" s="8"/>
      <c r="R9" s="109"/>
      <c r="S9" s="109"/>
      <c r="T9" s="109"/>
      <c r="U9" s="109"/>
      <c r="V9" s="109"/>
      <c r="W9" s="109"/>
      <c r="X9" s="109"/>
      <c r="Y9" s="109"/>
      <c r="Z9" s="109"/>
      <c r="AA9" s="109"/>
    </row>
    <row r="10" customFormat="false" ht="18" hidden="false" customHeight="true" outlineLevel="0" collapsed="false">
      <c r="A10" s="9"/>
      <c r="B10" s="9"/>
      <c r="C10" s="298" t="s">
        <v>335</v>
      </c>
      <c r="D10" s="299" t="n">
        <f aca="false">+CRV!E30</f>
        <v>0.483155699029416</v>
      </c>
      <c r="E10" s="299" t="n">
        <f aca="false">+CRV!F30</f>
        <v>0.893401269914471</v>
      </c>
      <c r="F10" s="299" t="n">
        <f aca="false">+CRV!G30</f>
        <v>1.52524670244973</v>
      </c>
      <c r="G10" s="300" t="str">
        <f aca="false">+CRV!I2</f>
        <v>Actualizado</v>
      </c>
      <c r="H10" s="9"/>
      <c r="I10" s="9"/>
      <c r="J10" s="9"/>
      <c r="K10" s="9"/>
      <c r="L10" s="9"/>
      <c r="M10" s="9"/>
      <c r="N10" s="9"/>
      <c r="O10" s="8"/>
      <c r="P10" s="8"/>
      <c r="Q10" s="8"/>
      <c r="R10" s="109"/>
      <c r="S10" s="109"/>
      <c r="T10" s="109"/>
      <c r="U10" s="109"/>
      <c r="V10" s="109"/>
      <c r="W10" s="109"/>
      <c r="X10" s="109"/>
      <c r="Y10" s="109"/>
      <c r="Z10" s="109"/>
      <c r="AA10" s="109"/>
    </row>
    <row r="11" customFormat="false" ht="18" hidden="false" customHeight="true" outlineLevel="0" collapsed="false">
      <c r="A11" s="9"/>
      <c r="B11" s="9"/>
      <c r="C11" s="298" t="s">
        <v>336</v>
      </c>
      <c r="D11" s="299" t="n">
        <f aca="false">+CRA!E21</f>
        <v>-0.00348794858061061</v>
      </c>
      <c r="E11" s="299" t="n">
        <f aca="false">+CRA!F21</f>
        <v>-0.00348794858061061</v>
      </c>
      <c r="F11" s="299" t="n">
        <f aca="false">+CRA!G21</f>
        <v>-0.00348794858061061</v>
      </c>
      <c r="G11" s="300" t="str">
        <f aca="false">+CRA!I2</f>
        <v>Actualizado</v>
      </c>
      <c r="H11" s="9"/>
      <c r="I11" s="9"/>
      <c r="J11" s="9"/>
      <c r="K11" s="9"/>
      <c r="L11" s="9"/>
      <c r="M11" s="9"/>
      <c r="N11" s="9"/>
      <c r="O11" s="8"/>
      <c r="P11" s="8"/>
      <c r="Q11" s="8"/>
      <c r="R11" s="109"/>
      <c r="S11" s="109"/>
      <c r="T11" s="109"/>
      <c r="U11" s="109"/>
      <c r="V11" s="109"/>
      <c r="W11" s="109"/>
      <c r="X11" s="109"/>
      <c r="Y11" s="109"/>
      <c r="Z11" s="109"/>
      <c r="AA11" s="109"/>
    </row>
    <row r="12" customFormat="false" ht="18" hidden="false" customHeight="true" outlineLevel="0" collapsed="false">
      <c r="A12" s="9"/>
      <c r="B12" s="9"/>
      <c r="C12" s="298" t="s">
        <v>337</v>
      </c>
      <c r="D12" s="299" t="n">
        <f aca="false">+'Alq. Corto plazo'!E34</f>
        <v>0.0161156936261382</v>
      </c>
      <c r="E12" s="299" t="n">
        <f aca="false">+'Alq. Corto plazo'!F34</f>
        <v>0.0239143010176754</v>
      </c>
      <c r="F12" s="299" t="n">
        <f aca="false">+'Alq. Corto plazo'!G34</f>
        <v>0.0352372790573112</v>
      </c>
      <c r="G12" s="300" t="str">
        <f aca="false">+'Alq. Corto plazo'!I2</f>
        <v>No actualizado</v>
      </c>
      <c r="H12" s="9"/>
      <c r="I12" s="9"/>
      <c r="J12" s="9"/>
      <c r="K12" s="9"/>
      <c r="L12" s="9"/>
      <c r="M12" s="9"/>
      <c r="N12" s="9"/>
      <c r="O12" s="8"/>
      <c r="P12" s="8"/>
      <c r="Q12" s="8"/>
      <c r="R12" s="109"/>
      <c r="S12" s="109"/>
      <c r="T12" s="109"/>
      <c r="U12" s="109"/>
      <c r="V12" s="109"/>
      <c r="W12" s="109"/>
      <c r="X12" s="109"/>
      <c r="Y12" s="109"/>
      <c r="Z12" s="109"/>
      <c r="AA12" s="109"/>
    </row>
    <row r="13" customFormat="false" ht="18" hidden="false" customHeight="true" outlineLevel="0" collapsed="false">
      <c r="A13" s="9"/>
      <c r="B13" s="9"/>
      <c r="C13" s="298" t="s">
        <v>338</v>
      </c>
      <c r="D13" s="299" t="n">
        <f aca="false">+'Alq. Por espacios'!E30</f>
        <v>0.00984549813532232</v>
      </c>
      <c r="E13" s="299" t="n">
        <f aca="false">+'Alq. Por espacios'!F30</f>
        <v>0.0131273308470965</v>
      </c>
      <c r="F13" s="299" t="n">
        <f aca="false">+'Alq. Por espacios'!G30</f>
        <v>0.0164091635588705</v>
      </c>
      <c r="G13" s="300" t="str">
        <f aca="false">+'Alq. Por espacios'!I2</f>
        <v>No actualizado</v>
      </c>
      <c r="H13" s="9"/>
      <c r="I13" s="9"/>
      <c r="J13" s="9"/>
      <c r="K13" s="9"/>
      <c r="L13" s="9"/>
      <c r="M13" s="9"/>
      <c r="N13" s="9"/>
      <c r="O13" s="8"/>
      <c r="P13" s="8"/>
      <c r="Q13" s="8"/>
      <c r="R13" s="109"/>
      <c r="S13" s="109"/>
      <c r="T13" s="109"/>
      <c r="U13" s="109"/>
      <c r="V13" s="109"/>
      <c r="W13" s="109"/>
      <c r="X13" s="109"/>
      <c r="Y13" s="109"/>
      <c r="Z13" s="109"/>
      <c r="AA13" s="109"/>
    </row>
    <row r="14" customFormat="false" ht="18" hidden="false" customHeight="true" outlineLevel="0" collapsed="false">
      <c r="A14" s="9"/>
      <c r="B14" s="9"/>
      <c r="C14" s="29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8"/>
      <c r="P14" s="8"/>
      <c r="Q14" s="8"/>
      <c r="R14" s="109"/>
      <c r="S14" s="109"/>
      <c r="T14" s="109"/>
      <c r="U14" s="109"/>
      <c r="V14" s="109"/>
      <c r="W14" s="109"/>
      <c r="X14" s="109"/>
      <c r="Y14" s="109"/>
      <c r="Z14" s="109"/>
      <c r="AA14" s="109"/>
    </row>
    <row r="15" customFormat="false" ht="18" hidden="false" customHeight="tru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8"/>
      <c r="P15" s="8"/>
      <c r="Q15" s="8"/>
      <c r="R15" s="109"/>
      <c r="S15" s="109"/>
      <c r="T15" s="109"/>
      <c r="U15" s="109"/>
      <c r="V15" s="109"/>
      <c r="W15" s="109"/>
      <c r="X15" s="109"/>
      <c r="Y15" s="109"/>
      <c r="Z15" s="109"/>
      <c r="AA15" s="109"/>
    </row>
    <row r="16" customFormat="false" ht="18" hidden="false" customHeight="true" outlineLevel="0" collapsed="false">
      <c r="A16" s="9"/>
      <c r="B16" s="9"/>
      <c r="C16" s="294" t="s">
        <v>339</v>
      </c>
      <c r="D16" s="294"/>
      <c r="E16" s="294"/>
      <c r="F16" s="294"/>
      <c r="G16" s="9"/>
      <c r="H16" s="9"/>
      <c r="I16" s="9"/>
      <c r="J16" s="9"/>
      <c r="K16" s="9"/>
      <c r="L16" s="9"/>
      <c r="M16" s="9"/>
      <c r="N16" s="9"/>
      <c r="O16" s="8"/>
      <c r="P16" s="8"/>
      <c r="Q16" s="8"/>
      <c r="R16" s="109"/>
      <c r="S16" s="109"/>
      <c r="T16" s="109"/>
      <c r="U16" s="109"/>
      <c r="V16" s="109"/>
      <c r="W16" s="109"/>
      <c r="X16" s="109"/>
      <c r="Y16" s="109"/>
      <c r="Z16" s="109"/>
      <c r="AA16" s="109"/>
    </row>
    <row r="17" customFormat="false" ht="18" hidden="false" customHeight="true" outlineLevel="0" collapsed="false">
      <c r="A17" s="9"/>
      <c r="B17" s="9"/>
      <c r="C17" s="9"/>
      <c r="D17" s="8"/>
      <c r="E17" s="8"/>
      <c r="F17" s="8"/>
      <c r="G17" s="9"/>
      <c r="H17" s="9"/>
      <c r="I17" s="9"/>
      <c r="J17" s="9"/>
      <c r="K17" s="9"/>
      <c r="L17" s="9"/>
      <c r="M17" s="9"/>
      <c r="N17" s="9"/>
      <c r="O17" s="8"/>
      <c r="P17" s="8"/>
      <c r="Q17" s="8"/>
      <c r="R17" s="109"/>
      <c r="S17" s="109"/>
      <c r="T17" s="109"/>
      <c r="U17" s="109"/>
      <c r="V17" s="109"/>
      <c r="W17" s="109"/>
      <c r="X17" s="109"/>
      <c r="Y17" s="109"/>
      <c r="Z17" s="109"/>
      <c r="AA17" s="109"/>
    </row>
    <row r="18" customFormat="false" ht="18" hidden="false" customHeight="true" outlineLevel="0" collapsed="false">
      <c r="A18" s="9"/>
      <c r="B18" s="9"/>
      <c r="C18" s="295"/>
      <c r="D18" s="296" t="s">
        <v>115</v>
      </c>
      <c r="E18" s="297" t="s">
        <v>116</v>
      </c>
      <c r="F18" s="297" t="s">
        <v>117</v>
      </c>
      <c r="G18" s="9"/>
      <c r="H18" s="9"/>
      <c r="I18" s="9"/>
      <c r="J18" s="9"/>
      <c r="K18" s="9"/>
      <c r="L18" s="9"/>
      <c r="M18" s="9"/>
      <c r="N18" s="9"/>
      <c r="O18" s="8"/>
      <c r="P18" s="8"/>
      <c r="Q18" s="8"/>
      <c r="R18" s="109"/>
      <c r="S18" s="109"/>
      <c r="T18" s="109"/>
      <c r="U18" s="109"/>
      <c r="V18" s="109"/>
      <c r="W18" s="109"/>
      <c r="X18" s="109"/>
      <c r="Y18" s="109"/>
      <c r="Z18" s="109"/>
      <c r="AA18" s="109"/>
    </row>
    <row r="19" customFormat="false" ht="18" hidden="false" customHeight="true" outlineLevel="0" collapsed="false">
      <c r="A19" s="9"/>
      <c r="B19" s="9"/>
      <c r="C19" s="298" t="s">
        <v>335</v>
      </c>
      <c r="D19" s="299" t="n">
        <f aca="false">+CRV!E32</f>
        <v>0.591165458141068</v>
      </c>
      <c r="E19" s="299" t="n">
        <f aca="false">+CRV!F32</f>
        <v>1.09782333553065</v>
      </c>
      <c r="F19" s="299" t="n">
        <f aca="false">+CRV!G32</f>
        <v>1.87815952537904</v>
      </c>
      <c r="G19" s="300" t="str">
        <f aca="false">+G10</f>
        <v>Actualizado</v>
      </c>
      <c r="H19" s="9"/>
      <c r="I19" s="9"/>
      <c r="J19" s="9"/>
      <c r="K19" s="9"/>
      <c r="L19" s="9"/>
      <c r="M19" s="9"/>
      <c r="N19" s="9"/>
      <c r="O19" s="8"/>
      <c r="P19" s="8"/>
      <c r="Q19" s="8"/>
      <c r="R19" s="109"/>
      <c r="S19" s="109"/>
      <c r="T19" s="109"/>
      <c r="U19" s="109"/>
      <c r="V19" s="109"/>
      <c r="W19" s="109"/>
      <c r="X19" s="109"/>
      <c r="Y19" s="109"/>
      <c r="Z19" s="109"/>
      <c r="AA19" s="109"/>
    </row>
    <row r="20" customFormat="false" ht="18" hidden="false" customHeight="true" outlineLevel="0" collapsed="false">
      <c r="A20" s="9"/>
      <c r="B20" s="9"/>
      <c r="C20" s="298" t="s">
        <v>336</v>
      </c>
      <c r="D20" s="299" t="n">
        <f aca="false">+CRA!E34</f>
        <v>-0.0165742153860269</v>
      </c>
      <c r="E20" s="299" t="n">
        <f aca="false">+CRA!F34</f>
        <v>-0.0165742153860269</v>
      </c>
      <c r="F20" s="299" t="n">
        <f aca="false">+CRA!G34</f>
        <v>-0.0165742153860269</v>
      </c>
      <c r="G20" s="300" t="str">
        <f aca="false">+G11</f>
        <v>Actualizado</v>
      </c>
      <c r="H20" s="9"/>
      <c r="I20" s="9"/>
      <c r="J20" s="9"/>
      <c r="K20" s="9"/>
      <c r="L20" s="9"/>
      <c r="M20" s="9"/>
      <c r="N20" s="9"/>
      <c r="O20" s="139"/>
      <c r="P20" s="139"/>
      <c r="Q20" s="139"/>
      <c r="R20" s="146"/>
      <c r="S20" s="146"/>
      <c r="T20" s="146"/>
      <c r="U20" s="146"/>
      <c r="V20" s="146"/>
      <c r="W20" s="146"/>
      <c r="X20" s="146"/>
      <c r="Y20" s="146"/>
      <c r="Z20" s="146"/>
      <c r="AA20" s="146"/>
    </row>
    <row r="21" customFormat="false" ht="18" hidden="false" customHeight="true" outlineLevel="0" collapsed="false">
      <c r="A21" s="9"/>
      <c r="B21" s="9"/>
      <c r="C21" s="298" t="s">
        <v>337</v>
      </c>
      <c r="D21" s="299" t="n">
        <f aca="false">+'Alq. Corto plazo'!E47</f>
        <v>0.00755235020395337</v>
      </c>
      <c r="E21" s="299" t="n">
        <f aca="false">+'Alq. Corto plazo'!F47</f>
        <v>0.0171502407774537</v>
      </c>
      <c r="F21" s="299" t="n">
        <f aca="false">+'Alq. Corto plazo'!G47</f>
        <v>0.0310856395909013</v>
      </c>
      <c r="G21" s="300" t="str">
        <f aca="false">+G12</f>
        <v>No actualizado</v>
      </c>
      <c r="H21" s="9"/>
      <c r="I21" s="9"/>
      <c r="J21" s="9"/>
      <c r="K21" s="9"/>
      <c r="L21" s="9"/>
      <c r="M21" s="9"/>
      <c r="N21" s="9"/>
      <c r="O21" s="9"/>
      <c r="P21" s="139"/>
      <c r="Q21" s="139"/>
      <c r="R21" s="146"/>
      <c r="S21" s="146"/>
      <c r="T21" s="146"/>
      <c r="U21" s="146"/>
      <c r="V21" s="146"/>
      <c r="W21" s="146"/>
      <c r="X21" s="146"/>
      <c r="Y21" s="146"/>
      <c r="Z21" s="146"/>
      <c r="AA21" s="146"/>
    </row>
    <row r="22" customFormat="false" ht="15.75" hidden="false" customHeight="true" outlineLevel="0" collapsed="false">
      <c r="A22" s="9"/>
      <c r="B22" s="9"/>
      <c r="C22" s="298" t="s">
        <v>338</v>
      </c>
      <c r="D22" s="299" t="n">
        <f aca="false">+'Alq. Por espacios'!E45</f>
        <v>-0.0066215355210234</v>
      </c>
      <c r="E22" s="299" t="n">
        <f aca="false">+'Alq. Por espacios'!F45</f>
        <v>-0.00299088719096447</v>
      </c>
      <c r="F22" s="299" t="n">
        <f aca="false">+'Alq. Por espacios'!G45</f>
        <v>0.000639761139094474</v>
      </c>
      <c r="G22" s="300" t="str">
        <f aca="false">+G13</f>
        <v>No actualizado</v>
      </c>
      <c r="H22" s="9"/>
      <c r="I22" s="9"/>
      <c r="J22" s="9"/>
      <c r="K22" s="9"/>
      <c r="L22" s="9"/>
      <c r="M22" s="9"/>
      <c r="N22" s="9"/>
      <c r="O22" s="9"/>
      <c r="P22" s="139"/>
      <c r="Q22" s="139"/>
      <c r="R22" s="146"/>
      <c r="S22" s="146"/>
      <c r="T22" s="146"/>
      <c r="U22" s="146"/>
      <c r="V22" s="146"/>
      <c r="W22" s="146"/>
      <c r="X22" s="146"/>
      <c r="Y22" s="146"/>
      <c r="Z22" s="146"/>
      <c r="AA22" s="146"/>
    </row>
    <row r="23" customFormat="false" ht="13.5" hidden="false" customHeight="tru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7"/>
      <c r="Q23" s="107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customFormat="false" ht="18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9"/>
      <c r="Q24" s="19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8" hidden="false" customHeight="true" outlineLevel="0" collapsed="false">
      <c r="A25" s="9"/>
      <c r="B25" s="9"/>
      <c r="C25" s="294" t="s">
        <v>340</v>
      </c>
      <c r="D25" s="294"/>
      <c r="E25" s="294"/>
      <c r="F25" s="294"/>
      <c r="G25" s="9"/>
      <c r="H25" s="9"/>
      <c r="I25" s="9"/>
      <c r="J25" s="9"/>
      <c r="K25" s="9"/>
      <c r="L25" s="9"/>
      <c r="M25" s="9"/>
      <c r="N25" s="9"/>
      <c r="O25" s="9"/>
      <c r="P25" s="19"/>
      <c r="Q25" s="19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8" hidden="false" customHeight="true" outlineLevel="0" collapsed="false">
      <c r="A26" s="9"/>
      <c r="B26" s="9"/>
      <c r="C26" s="9"/>
      <c r="D26" s="8"/>
      <c r="E26" s="8"/>
      <c r="F26" s="8"/>
      <c r="G26" s="9"/>
      <c r="H26" s="9"/>
      <c r="I26" s="9"/>
      <c r="J26" s="9"/>
      <c r="K26" s="9"/>
      <c r="L26" s="9"/>
      <c r="M26" s="9"/>
      <c r="N26" s="9"/>
      <c r="O26" s="9"/>
      <c r="P26" s="19"/>
      <c r="Q26" s="19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8" hidden="false" customHeight="true" outlineLevel="0" collapsed="false">
      <c r="A27" s="9"/>
      <c r="B27" s="9"/>
      <c r="C27" s="295"/>
      <c r="D27" s="296" t="s">
        <v>115</v>
      </c>
      <c r="E27" s="297" t="s">
        <v>116</v>
      </c>
      <c r="F27" s="297" t="s">
        <v>117</v>
      </c>
      <c r="G27" s="9"/>
      <c r="H27" s="9"/>
      <c r="I27" s="9"/>
      <c r="J27" s="9"/>
      <c r="K27" s="9"/>
      <c r="L27" s="9"/>
      <c r="M27" s="9"/>
      <c r="N27" s="9"/>
      <c r="O27" s="9"/>
      <c r="P27" s="19"/>
      <c r="Q27" s="19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8" hidden="false" customHeight="true" outlineLevel="0" collapsed="false">
      <c r="A28" s="9"/>
      <c r="B28" s="9"/>
      <c r="C28" s="298" t="s">
        <v>335</v>
      </c>
      <c r="D28" s="301" t="n">
        <f aca="false">+CRV!E31</f>
        <v>448399</v>
      </c>
      <c r="E28" s="301" t="n">
        <f aca="false">+CRV!F31</f>
        <v>832699</v>
      </c>
      <c r="F28" s="301" t="n">
        <f aca="false">+CRV!G31</f>
        <v>1424584</v>
      </c>
      <c r="G28" s="300" t="str">
        <f aca="false">+G19</f>
        <v>Actualizado</v>
      </c>
      <c r="H28" s="9"/>
      <c r="I28" s="9"/>
      <c r="J28" s="9"/>
      <c r="K28" s="9"/>
      <c r="L28" s="9"/>
      <c r="M28" s="9"/>
      <c r="N28" s="9"/>
      <c r="O28" s="9"/>
      <c r="P28" s="19"/>
      <c r="Q28" s="19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8" hidden="false" customHeight="true" outlineLevel="0" collapsed="false">
      <c r="A29" s="9"/>
      <c r="B29" s="9"/>
      <c r="C29" s="298" t="s">
        <v>336</v>
      </c>
      <c r="D29" s="301" t="n">
        <f aca="false">+CRA!E32</f>
        <v>-12571.5423703014</v>
      </c>
      <c r="E29" s="301" t="n">
        <f aca="false">+CRA!F32</f>
        <v>-12571.5423703014</v>
      </c>
      <c r="F29" s="301" t="n">
        <f aca="false">+CRA!G32</f>
        <v>-12571.5423703014</v>
      </c>
      <c r="G29" s="300" t="str">
        <f aca="false">+G20</f>
        <v>Actualizado</v>
      </c>
      <c r="H29" s="9"/>
      <c r="I29" s="9"/>
      <c r="J29" s="9"/>
      <c r="K29" s="9"/>
      <c r="L29" s="9"/>
      <c r="M29" s="9"/>
      <c r="N29" s="9"/>
      <c r="O29" s="9"/>
      <c r="P29" s="19"/>
      <c r="Q29" s="19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8" hidden="false" customHeight="true" outlineLevel="0" collapsed="false">
      <c r="A30" s="9"/>
      <c r="B30" s="9"/>
      <c r="C30" s="298" t="s">
        <v>337</v>
      </c>
      <c r="D30" s="301" t="n">
        <f aca="false">+'Alq. Corto plazo'!E45</f>
        <v>5728.45762969863</v>
      </c>
      <c r="E30" s="301" t="n">
        <f aca="false">+'Alq. Corto plazo'!F45</f>
        <v>13008.4576296986</v>
      </c>
      <c r="F30" s="301" t="n">
        <f aca="false">+'Alq. Corto plazo'!G45</f>
        <v>23578.4576296986</v>
      </c>
      <c r="G30" s="300" t="str">
        <f aca="false">+G21</f>
        <v>No actualizado</v>
      </c>
      <c r="H30" s="9"/>
      <c r="I30" s="9"/>
      <c r="J30" s="9"/>
      <c r="K30" s="9"/>
      <c r="L30" s="9"/>
      <c r="M30" s="9"/>
      <c r="N30" s="9"/>
      <c r="O30" s="9"/>
      <c r="P30" s="19"/>
      <c r="Q30" s="19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8" hidden="false" customHeight="true" outlineLevel="0" collapsed="false">
      <c r="A31" s="9"/>
      <c r="B31" s="9"/>
      <c r="C31" s="298" t="s">
        <v>338</v>
      </c>
      <c r="D31" s="301" t="n">
        <f aca="false">+'Alq. Por espacios'!E43</f>
        <v>-5055.54237030137</v>
      </c>
      <c r="E31" s="301" t="n">
        <f aca="false">+'Alq. Por espacios'!F43</f>
        <v>-2283.54237030137</v>
      </c>
      <c r="F31" s="301" t="n">
        <f aca="false">+'Alq. Por espacios'!G43</f>
        <v>488.457629698631</v>
      </c>
      <c r="G31" s="300" t="str">
        <f aca="false">+G22</f>
        <v>No actualizado</v>
      </c>
      <c r="H31" s="9"/>
      <c r="I31" s="9"/>
      <c r="J31" s="9"/>
      <c r="K31" s="9"/>
      <c r="L31" s="9"/>
      <c r="M31" s="9"/>
      <c r="N31" s="9"/>
      <c r="O31" s="9"/>
      <c r="P31" s="19"/>
      <c r="Q31" s="19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8" hidden="false" customHeight="true" outlineLevel="0" collapsed="false">
      <c r="A32" s="9"/>
      <c r="B32" s="9"/>
      <c r="C32" s="9"/>
      <c r="D32" s="299"/>
      <c r="E32" s="299"/>
      <c r="F32" s="299"/>
      <c r="G32" s="9"/>
      <c r="H32" s="9"/>
      <c r="I32" s="9"/>
      <c r="J32" s="9"/>
      <c r="K32" s="9"/>
      <c r="L32" s="9"/>
      <c r="M32" s="9"/>
      <c r="N32" s="9"/>
      <c r="O32" s="9"/>
      <c r="P32" s="19"/>
      <c r="Q32" s="19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8" hidden="false" customHeight="true" outlineLevel="0" collapsed="false">
      <c r="A33" s="8"/>
      <c r="B33" s="19"/>
      <c r="C33" s="107"/>
      <c r="D33" s="107"/>
      <c r="E33" s="107"/>
      <c r="F33" s="107"/>
      <c r="G33" s="107"/>
      <c r="H33" s="19"/>
      <c r="I33" s="19"/>
      <c r="J33" s="9"/>
      <c r="K33" s="9"/>
      <c r="L33" s="9"/>
      <c r="M33" s="9"/>
      <c r="N33" s="9"/>
      <c r="O33" s="9"/>
      <c r="P33" s="19"/>
      <c r="Q33" s="19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8" hidden="true" customHeight="true" outlineLevel="0" collapsed="false">
      <c r="A34" s="8"/>
      <c r="B34" s="19"/>
      <c r="C34" s="107"/>
      <c r="D34" s="107"/>
      <c r="E34" s="107"/>
      <c r="F34" s="107"/>
      <c r="G34" s="107"/>
      <c r="H34" s="19"/>
      <c r="I34" s="19"/>
      <c r="J34" s="9"/>
      <c r="K34" s="9"/>
      <c r="L34" s="9"/>
      <c r="M34" s="9"/>
      <c r="N34" s="9"/>
      <c r="O34" s="9"/>
      <c r="P34" s="19"/>
      <c r="Q34" s="19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8" hidden="true" customHeight="true" outlineLevel="0" collapsed="false">
      <c r="A35" s="8"/>
      <c r="B35" s="19"/>
      <c r="C35" s="107"/>
      <c r="D35" s="107"/>
      <c r="E35" s="107"/>
      <c r="F35" s="107"/>
      <c r="G35" s="107"/>
      <c r="H35" s="19"/>
      <c r="I35" s="19"/>
      <c r="J35" s="9"/>
      <c r="K35" s="9"/>
      <c r="L35" s="9"/>
      <c r="M35" s="9"/>
      <c r="N35" s="9"/>
      <c r="O35" s="9"/>
      <c r="P35" s="19"/>
      <c r="Q35" s="19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3.5" hidden="true" customHeight="true" outlineLevel="0" collapsed="false">
      <c r="A36" s="8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customFormat="false" ht="13.5" hidden="true" customHeight="true" outlineLevel="0" collapsed="false">
      <c r="A37" s="8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customFormat="false" ht="13.5" hidden="true" customHeight="true" outlineLevel="0" collapsed="false">
      <c r="A38" s="8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customFormat="false" ht="13.5" hidden="true" customHeight="true" outlineLevel="0" collapsed="false">
      <c r="A39" s="8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customFormat="false" ht="13.5" hidden="true" customHeight="true" outlineLevel="0" collapsed="false">
      <c r="A40" s="8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customFormat="false" ht="13.5" hidden="true" customHeight="true" outlineLevel="0" collapsed="false">
      <c r="A41" s="8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customFormat="false" ht="13.5" hidden="true" customHeight="true" outlineLevel="0" collapsed="false">
      <c r="A42" s="8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customFormat="false" ht="13.5" hidden="true" customHeight="true" outlineLevel="0" collapsed="false">
      <c r="A43" s="8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customFormat="false" ht="13.5" hidden="true" customHeight="true" outlineLevel="0" collapsed="false">
      <c r="A44" s="8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customFormat="false" ht="13.5" hidden="true" customHeight="true" outlineLevel="0" collapsed="false">
      <c r="A45" s="8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customFormat="false" ht="13.5" hidden="true" customHeight="true" outlineLevel="0" collapsed="false">
      <c r="A46" s="8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customFormat="false" ht="13.5" hidden="true" customHeight="true" outlineLevel="0" collapsed="false">
      <c r="A47" s="8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customFormat="false" ht="13.5" hidden="true" customHeight="true" outlineLevel="0" collapsed="false">
      <c r="A48" s="8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customFormat="false" ht="13.5" hidden="true" customHeight="true" outlineLevel="0" collapsed="false">
      <c r="A49" s="8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customFormat="false" ht="13.5" hidden="true" customHeight="true" outlineLevel="0" collapsed="false">
      <c r="A50" s="8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customFormat="false" ht="13.5" hidden="true" customHeight="true" outlineLevel="0" collapsed="false">
      <c r="A51" s="8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customFormat="false" ht="13.5" hidden="true" customHeight="true" outlineLevel="0" collapsed="false">
      <c r="A52" s="8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customFormat="false" ht="13.5" hidden="true" customHeight="true" outlineLevel="0" collapsed="false">
      <c r="A53" s="8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customFormat="false" ht="13.5" hidden="true" customHeight="true" outlineLevel="0" collapsed="false">
      <c r="A54" s="8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customFormat="false" ht="13.5" hidden="true" customHeight="true" outlineLevel="0" collapsed="false">
      <c r="A55" s="8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customFormat="false" ht="13.5" hidden="true" customHeight="true" outlineLevel="0" collapsed="false">
      <c r="A56" s="8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customFormat="false" ht="13.5" hidden="true" customHeight="true" outlineLevel="0" collapsed="false">
      <c r="A57" s="8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customFormat="false" ht="13.5" hidden="true" customHeight="true" outlineLevel="0" collapsed="false">
      <c r="A58" s="8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customFormat="false" ht="13.5" hidden="true" customHeight="true" outlineLevel="0" collapsed="false">
      <c r="A59" s="8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customFormat="false" ht="13.5" hidden="true" customHeight="true" outlineLevel="0" collapsed="false">
      <c r="A60" s="8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customFormat="false" ht="13.5" hidden="true" customHeight="true" outlineLevel="0" collapsed="false">
      <c r="A61" s="8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customFormat="false" ht="13.5" hidden="true" customHeight="true" outlineLevel="0" collapsed="false">
      <c r="A62" s="8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customFormat="false" ht="13.5" hidden="true" customHeight="true" outlineLevel="0" collapsed="false">
      <c r="A63" s="8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customFormat="false" ht="13.5" hidden="true" customHeight="true" outlineLevel="0" collapsed="false">
      <c r="A64" s="8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customFormat="false" ht="13.5" hidden="true" customHeight="true" outlineLevel="0" collapsed="false">
      <c r="A65" s="8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customFormat="false" ht="13.5" hidden="true" customHeight="true" outlineLevel="0" collapsed="false">
      <c r="A66" s="8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customFormat="false" ht="13.5" hidden="true" customHeight="true" outlineLevel="0" collapsed="false">
      <c r="A67" s="8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customFormat="false" ht="13.5" hidden="true" customHeight="true" outlineLevel="0" collapsed="false">
      <c r="A68" s="8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customFormat="false" ht="13.5" hidden="true" customHeight="true" outlineLevel="0" collapsed="false">
      <c r="A69" s="8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customFormat="false" ht="13.5" hidden="true" customHeight="true" outlineLevel="0" collapsed="false">
      <c r="A70" s="8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customFormat="false" ht="13.5" hidden="true" customHeight="true" outlineLevel="0" collapsed="false">
      <c r="A71" s="8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customFormat="false" ht="13.5" hidden="true" customHeight="true" outlineLevel="0" collapsed="false">
      <c r="A72" s="8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customFormat="false" ht="13.5" hidden="true" customHeight="true" outlineLevel="0" collapsed="false">
      <c r="A73" s="8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customFormat="false" ht="13.5" hidden="true" customHeight="true" outlineLevel="0" collapsed="false">
      <c r="A74" s="8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customFormat="false" ht="13.5" hidden="true" customHeight="true" outlineLevel="0" collapsed="false">
      <c r="A75" s="8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customFormat="false" ht="13.5" hidden="true" customHeight="true" outlineLevel="0" collapsed="false">
      <c r="A76" s="8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customFormat="false" ht="13.5" hidden="true" customHeight="true" outlineLevel="0" collapsed="false">
      <c r="A77" s="8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customFormat="false" ht="13.5" hidden="true" customHeight="true" outlineLevel="0" collapsed="false">
      <c r="A78" s="8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customFormat="false" ht="13.5" hidden="true" customHeight="true" outlineLevel="0" collapsed="false">
      <c r="A79" s="8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customFormat="false" ht="13.5" hidden="true" customHeight="true" outlineLevel="0" collapsed="false">
      <c r="A80" s="8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customFormat="false" ht="13.5" hidden="true" customHeight="true" outlineLevel="0" collapsed="false">
      <c r="A81" s="8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customFormat="false" ht="13.5" hidden="true" customHeight="true" outlineLevel="0" collapsed="false">
      <c r="A82" s="8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customFormat="false" ht="13.5" hidden="true" customHeight="true" outlineLevel="0" collapsed="false">
      <c r="A83" s="8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customFormat="false" ht="13.5" hidden="true" customHeight="true" outlineLevel="0" collapsed="false">
      <c r="A84" s="8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customFormat="false" ht="13.5" hidden="true" customHeight="true" outlineLevel="0" collapsed="false">
      <c r="A85" s="8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customFormat="false" ht="13.5" hidden="true" customHeight="true" outlineLevel="0" collapsed="false">
      <c r="A86" s="8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customFormat="false" ht="13.5" hidden="true" customHeight="true" outlineLevel="0" collapsed="false">
      <c r="A87" s="8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customFormat="false" ht="13.5" hidden="true" customHeight="true" outlineLevel="0" collapsed="false">
      <c r="A88" s="8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customFormat="false" ht="13.5" hidden="true" customHeight="true" outlineLevel="0" collapsed="false">
      <c r="A89" s="8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customFormat="false" ht="13.5" hidden="true" customHeight="true" outlineLevel="0" collapsed="false">
      <c r="A90" s="8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customFormat="false" ht="13.5" hidden="true" customHeight="true" outlineLevel="0" collapsed="false">
      <c r="A91" s="8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customFormat="false" ht="13.5" hidden="true" customHeight="true" outlineLevel="0" collapsed="false">
      <c r="A92" s="8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customFormat="false" ht="13.5" hidden="true" customHeight="true" outlineLevel="0" collapsed="false">
      <c r="A93" s="8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customFormat="false" ht="13.5" hidden="true" customHeight="true" outlineLevel="0" collapsed="false">
      <c r="A94" s="8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customFormat="false" ht="13.5" hidden="true" customHeight="true" outlineLevel="0" collapsed="false">
      <c r="A95" s="8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customFormat="false" ht="13.5" hidden="true" customHeight="true" outlineLevel="0" collapsed="false">
      <c r="A96" s="8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customFormat="false" ht="13.5" hidden="true" customHeight="true" outlineLevel="0" collapsed="false">
      <c r="A97" s="8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customFormat="false" ht="13.5" hidden="true" customHeight="true" outlineLevel="0" collapsed="false">
      <c r="A98" s="8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customFormat="false" ht="13.5" hidden="true" customHeight="true" outlineLevel="0" collapsed="false">
      <c r="A99" s="8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customFormat="false" ht="13.5" hidden="true" customHeight="true" outlineLevel="0" collapsed="false">
      <c r="A100" s="8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customFormat="false" ht="13.5" hidden="true" customHeight="true" outlineLevel="0" collapsed="false">
      <c r="A101" s="8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customFormat="false" ht="13.5" hidden="true" customHeight="true" outlineLevel="0" collapsed="false">
      <c r="A102" s="8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customFormat="false" ht="13.5" hidden="true" customHeight="true" outlineLevel="0" collapsed="false">
      <c r="A103" s="8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customFormat="false" ht="13.5" hidden="true" customHeight="true" outlineLevel="0" collapsed="false">
      <c r="A104" s="8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customFormat="false" ht="13.5" hidden="true" customHeight="true" outlineLevel="0" collapsed="false">
      <c r="A105" s="8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customFormat="false" ht="13.5" hidden="true" customHeight="true" outlineLevel="0" collapsed="false">
      <c r="A106" s="8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customFormat="false" ht="13.5" hidden="true" customHeight="true" outlineLevel="0" collapsed="false">
      <c r="A107" s="8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customFormat="false" ht="13.5" hidden="true" customHeight="true" outlineLevel="0" collapsed="false">
      <c r="A108" s="8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customFormat="false" ht="13.5" hidden="true" customHeight="true" outlineLevel="0" collapsed="false">
      <c r="A109" s="8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customFormat="false" ht="13.5" hidden="true" customHeight="true" outlineLevel="0" collapsed="false">
      <c r="A110" s="8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customFormat="false" ht="13.5" hidden="true" customHeight="true" outlineLevel="0" collapsed="false">
      <c r="A111" s="8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customFormat="false" ht="13.5" hidden="true" customHeight="true" outlineLevel="0" collapsed="false">
      <c r="A112" s="8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customFormat="false" ht="13.5" hidden="true" customHeight="true" outlineLevel="0" collapsed="false">
      <c r="A113" s="8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customFormat="false" ht="13.5" hidden="true" customHeight="true" outlineLevel="0" collapsed="false">
      <c r="A114" s="8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customFormat="false" ht="13.5" hidden="true" customHeight="true" outlineLevel="0" collapsed="false">
      <c r="A115" s="8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customFormat="false" ht="13.5" hidden="true" customHeight="true" outlineLevel="0" collapsed="false">
      <c r="A116" s="8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customFormat="false" ht="13.5" hidden="true" customHeight="true" outlineLevel="0" collapsed="false">
      <c r="A117" s="8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customFormat="false" ht="13.5" hidden="true" customHeight="true" outlineLevel="0" collapsed="false">
      <c r="A118" s="8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customFormat="false" ht="13.5" hidden="true" customHeight="true" outlineLevel="0" collapsed="false">
      <c r="A119" s="8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customFormat="false" ht="13.5" hidden="true" customHeight="true" outlineLevel="0" collapsed="false">
      <c r="A120" s="8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customFormat="false" ht="13.5" hidden="true" customHeight="true" outlineLevel="0" collapsed="false">
      <c r="A121" s="8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customFormat="false" ht="13.5" hidden="true" customHeight="true" outlineLevel="0" collapsed="false">
      <c r="A122" s="8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customFormat="false" ht="13.5" hidden="true" customHeight="true" outlineLevel="0" collapsed="false">
      <c r="A123" s="8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customFormat="false" ht="13.5" hidden="true" customHeight="true" outlineLevel="0" collapsed="false">
      <c r="A124" s="8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customFormat="false" ht="13.5" hidden="true" customHeight="true" outlineLevel="0" collapsed="false">
      <c r="A125" s="8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customFormat="false" ht="13.5" hidden="true" customHeight="true" outlineLevel="0" collapsed="false">
      <c r="A126" s="8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customFormat="false" ht="13.5" hidden="true" customHeight="true" outlineLevel="0" collapsed="false">
      <c r="A127" s="8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customFormat="false" ht="13.5" hidden="true" customHeight="true" outlineLevel="0" collapsed="false">
      <c r="A128" s="8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customFormat="false" ht="13.5" hidden="true" customHeight="true" outlineLevel="0" collapsed="false">
      <c r="A129" s="8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customFormat="false" ht="13.5" hidden="true" customHeight="true" outlineLevel="0" collapsed="false">
      <c r="A130" s="8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customFormat="false" ht="13.5" hidden="true" customHeight="true" outlineLevel="0" collapsed="false">
      <c r="A131" s="8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customFormat="false" ht="13.5" hidden="true" customHeight="true" outlineLevel="0" collapsed="false">
      <c r="A132" s="8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customFormat="false" ht="13.5" hidden="true" customHeight="true" outlineLevel="0" collapsed="false">
      <c r="A133" s="8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customFormat="false" ht="13.5" hidden="true" customHeight="true" outlineLevel="0" collapsed="false">
      <c r="A134" s="8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customFormat="false" ht="13.5" hidden="true" customHeight="true" outlineLevel="0" collapsed="false">
      <c r="A135" s="8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customFormat="false" ht="13.5" hidden="true" customHeight="true" outlineLevel="0" collapsed="false">
      <c r="A136" s="8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customFormat="false" ht="13.5" hidden="true" customHeight="true" outlineLevel="0" collapsed="false">
      <c r="A137" s="8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customFormat="false" ht="13.5" hidden="true" customHeight="true" outlineLevel="0" collapsed="false">
      <c r="A138" s="8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customFormat="false" ht="13.5" hidden="true" customHeight="true" outlineLevel="0" collapsed="false">
      <c r="A139" s="8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customFormat="false" ht="13.5" hidden="true" customHeight="true" outlineLevel="0" collapsed="false">
      <c r="A140" s="8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customFormat="false" ht="13.5" hidden="true" customHeight="true" outlineLevel="0" collapsed="false">
      <c r="A141" s="8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customFormat="false" ht="13.5" hidden="true" customHeight="true" outlineLevel="0" collapsed="false">
      <c r="A142" s="8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customFormat="false" ht="13.5" hidden="true" customHeight="true" outlineLevel="0" collapsed="false">
      <c r="A143" s="8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customFormat="false" ht="13.5" hidden="true" customHeight="true" outlineLevel="0" collapsed="false">
      <c r="A144" s="8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customFormat="false" ht="13.5" hidden="true" customHeight="true" outlineLevel="0" collapsed="false">
      <c r="A145" s="8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customFormat="false" ht="13.5" hidden="true" customHeight="true" outlineLevel="0" collapsed="false">
      <c r="A146" s="8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customFormat="false" ht="13.5" hidden="true" customHeight="true" outlineLevel="0" collapsed="false">
      <c r="A147" s="8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customFormat="false" ht="13.5" hidden="true" customHeight="true" outlineLevel="0" collapsed="false">
      <c r="A148" s="8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customFormat="false" ht="13.5" hidden="true" customHeight="true" outlineLevel="0" collapsed="false">
      <c r="A149" s="8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customFormat="false" ht="13.5" hidden="true" customHeight="true" outlineLevel="0" collapsed="false">
      <c r="A150" s="8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customFormat="false" ht="13.5" hidden="true" customHeight="true" outlineLevel="0" collapsed="false">
      <c r="A151" s="8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customFormat="false" ht="13.5" hidden="true" customHeight="true" outlineLevel="0" collapsed="false">
      <c r="A152" s="8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customFormat="false" ht="13.5" hidden="true" customHeight="true" outlineLevel="0" collapsed="false">
      <c r="A153" s="8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customFormat="false" ht="13.5" hidden="true" customHeight="true" outlineLevel="0" collapsed="false">
      <c r="A154" s="8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customFormat="false" ht="13.5" hidden="true" customHeight="true" outlineLevel="0" collapsed="false">
      <c r="A155" s="8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customFormat="false" ht="13.5" hidden="true" customHeight="true" outlineLevel="0" collapsed="false">
      <c r="A156" s="8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customFormat="false" ht="13.5" hidden="true" customHeight="true" outlineLevel="0" collapsed="false">
      <c r="A157" s="8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customFormat="false" ht="13.5" hidden="true" customHeight="true" outlineLevel="0" collapsed="false">
      <c r="A158" s="8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customFormat="false" ht="13.5" hidden="true" customHeight="true" outlineLevel="0" collapsed="false">
      <c r="A159" s="8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customFormat="false" ht="13.5" hidden="true" customHeight="true" outlineLevel="0" collapsed="false">
      <c r="A160" s="8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customFormat="false" ht="13.5" hidden="true" customHeight="true" outlineLevel="0" collapsed="false">
      <c r="A161" s="8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customFormat="false" ht="13.5" hidden="true" customHeight="true" outlineLevel="0" collapsed="false">
      <c r="A162" s="8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customFormat="false" ht="13.5" hidden="true" customHeight="true" outlineLevel="0" collapsed="false">
      <c r="A163" s="8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customFormat="false" ht="13.5" hidden="true" customHeight="true" outlineLevel="0" collapsed="false">
      <c r="A164" s="8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customFormat="false" ht="13.5" hidden="true" customHeight="true" outlineLevel="0" collapsed="false">
      <c r="A165" s="8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customFormat="false" ht="13.5" hidden="true" customHeight="true" outlineLevel="0" collapsed="false">
      <c r="A166" s="8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customFormat="false" ht="13.5" hidden="true" customHeight="true" outlineLevel="0" collapsed="false">
      <c r="A167" s="8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customFormat="false" ht="13.5" hidden="true" customHeight="true" outlineLevel="0" collapsed="false">
      <c r="A168" s="8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customFormat="false" ht="13.5" hidden="true" customHeight="true" outlineLevel="0" collapsed="false">
      <c r="A169" s="8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customFormat="false" ht="13.5" hidden="true" customHeight="true" outlineLevel="0" collapsed="false">
      <c r="A170" s="8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customFormat="false" ht="13.5" hidden="true" customHeight="true" outlineLevel="0" collapsed="false">
      <c r="A171" s="8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customFormat="false" ht="13.5" hidden="true" customHeight="true" outlineLevel="0" collapsed="false">
      <c r="A172" s="8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customFormat="false" ht="13.5" hidden="true" customHeight="true" outlineLevel="0" collapsed="false">
      <c r="A173" s="8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customFormat="false" ht="13.5" hidden="true" customHeight="true" outlineLevel="0" collapsed="false">
      <c r="A174" s="8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customFormat="false" ht="13.5" hidden="true" customHeight="true" outlineLevel="0" collapsed="false">
      <c r="A175" s="8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customFormat="false" ht="13.5" hidden="true" customHeight="true" outlineLevel="0" collapsed="false">
      <c r="A176" s="8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customFormat="false" ht="13.5" hidden="true" customHeight="true" outlineLevel="0" collapsed="false">
      <c r="A177" s="8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customFormat="false" ht="13.5" hidden="true" customHeight="true" outlineLevel="0" collapsed="false">
      <c r="A178" s="8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customFormat="false" ht="13.5" hidden="true" customHeight="true" outlineLevel="0" collapsed="false">
      <c r="A179" s="8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customFormat="false" ht="13.5" hidden="true" customHeight="true" outlineLevel="0" collapsed="false">
      <c r="A180" s="8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customFormat="false" ht="13.5" hidden="true" customHeight="true" outlineLevel="0" collapsed="false">
      <c r="A181" s="8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customFormat="false" ht="13.5" hidden="true" customHeight="true" outlineLevel="0" collapsed="false">
      <c r="A182" s="8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customFormat="false" ht="13.5" hidden="true" customHeight="true" outlineLevel="0" collapsed="false">
      <c r="A183" s="8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customFormat="false" ht="13.5" hidden="true" customHeight="true" outlineLevel="0" collapsed="false">
      <c r="A184" s="8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customFormat="false" ht="13.5" hidden="true" customHeight="true" outlineLevel="0" collapsed="false">
      <c r="A185" s="8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customFormat="false" ht="13.5" hidden="true" customHeight="true" outlineLevel="0" collapsed="false">
      <c r="A186" s="8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customFormat="false" ht="13.5" hidden="true" customHeight="true" outlineLevel="0" collapsed="false">
      <c r="A187" s="8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customFormat="false" ht="13.5" hidden="true" customHeight="true" outlineLevel="0" collapsed="false">
      <c r="A188" s="8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customFormat="false" ht="13.5" hidden="true" customHeight="true" outlineLevel="0" collapsed="false">
      <c r="A189" s="8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customFormat="false" ht="13.5" hidden="true" customHeight="true" outlineLevel="0" collapsed="false">
      <c r="A190" s="8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customFormat="false" ht="13.5" hidden="true" customHeight="true" outlineLevel="0" collapsed="false">
      <c r="A191" s="8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customFormat="false" ht="13.5" hidden="true" customHeight="true" outlineLevel="0" collapsed="false">
      <c r="A192" s="8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customFormat="false" ht="13.5" hidden="true" customHeight="true" outlineLevel="0" collapsed="false">
      <c r="A193" s="8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customFormat="false" ht="13.5" hidden="true" customHeight="true" outlineLevel="0" collapsed="false">
      <c r="A194" s="8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customFormat="false" ht="13.5" hidden="true" customHeight="true" outlineLevel="0" collapsed="false">
      <c r="A195" s="8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customFormat="false" ht="13.5" hidden="true" customHeight="true" outlineLevel="0" collapsed="false">
      <c r="A196" s="8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customFormat="false" ht="13.5" hidden="true" customHeight="true" outlineLevel="0" collapsed="false">
      <c r="A197" s="8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customFormat="false" ht="13.5" hidden="true" customHeight="true" outlineLevel="0" collapsed="false">
      <c r="A198" s="8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customFormat="false" ht="13.5" hidden="true" customHeight="true" outlineLevel="0" collapsed="false">
      <c r="A199" s="8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customFormat="false" ht="13.5" hidden="true" customHeight="true" outlineLevel="0" collapsed="false">
      <c r="A200" s="8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customFormat="false" ht="13.5" hidden="true" customHeight="true" outlineLevel="0" collapsed="false">
      <c r="A201" s="8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customFormat="false" ht="13.5" hidden="true" customHeight="true" outlineLevel="0" collapsed="false">
      <c r="A202" s="8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customFormat="false" ht="13.5" hidden="true" customHeight="true" outlineLevel="0" collapsed="false">
      <c r="A203" s="8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customFormat="false" ht="13.5" hidden="true" customHeight="true" outlineLevel="0" collapsed="false">
      <c r="A204" s="8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customFormat="false" ht="13.5" hidden="true" customHeight="true" outlineLevel="0" collapsed="false">
      <c r="A205" s="8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customFormat="false" ht="13.5" hidden="true" customHeight="true" outlineLevel="0" collapsed="false">
      <c r="A206" s="8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customFormat="false" ht="13.5" hidden="true" customHeight="true" outlineLevel="0" collapsed="false">
      <c r="A207" s="8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customFormat="false" ht="13.5" hidden="true" customHeight="true" outlineLevel="0" collapsed="false">
      <c r="A208" s="8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customFormat="false" ht="13.5" hidden="true" customHeight="true" outlineLevel="0" collapsed="false">
      <c r="A209" s="8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customFormat="false" ht="13.5" hidden="true" customHeight="true" outlineLevel="0" collapsed="false">
      <c r="A210" s="8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customFormat="false" ht="13.5" hidden="true" customHeight="true" outlineLevel="0" collapsed="false">
      <c r="A211" s="8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customFormat="false" ht="13.5" hidden="true" customHeight="true" outlineLevel="0" collapsed="false">
      <c r="A212" s="8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customFormat="false" ht="13.5" hidden="true" customHeight="true" outlineLevel="0" collapsed="false">
      <c r="A213" s="8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customFormat="false" ht="13.5" hidden="true" customHeight="true" outlineLevel="0" collapsed="false">
      <c r="A214" s="8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customFormat="false" ht="13.5" hidden="true" customHeight="true" outlineLevel="0" collapsed="false">
      <c r="A215" s="8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customFormat="false" ht="13.5" hidden="true" customHeight="true" outlineLevel="0" collapsed="false">
      <c r="A216" s="8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customFormat="false" ht="13.5" hidden="true" customHeight="true" outlineLevel="0" collapsed="false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customFormat="false" ht="13.5" hidden="true" customHeight="true" outlineLevel="0" collapsed="false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customFormat="false" ht="13.5" hidden="true" customHeight="true" outlineLevel="0" collapsed="false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customFormat="false" ht="13.5" hidden="true" customHeight="true" outlineLevel="0" collapsed="false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customFormat="false" ht="13.5" hidden="true" customHeight="true" outlineLevel="0" collapsed="false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customFormat="false" ht="13.5" hidden="true" customHeight="true" outlineLevel="0" collapsed="false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customFormat="false" ht="13.5" hidden="true" customHeight="true" outlineLevel="0" collapsed="false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customFormat="false" ht="13.5" hidden="true" customHeight="true" outlineLevel="0" collapsed="false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customFormat="false" ht="13.5" hidden="true" customHeight="tru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customFormat="false" ht="13.5" hidden="true" customHeight="tru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customFormat="false" ht="13.5" hidden="true" customHeight="tru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customFormat="false" ht="13.5" hidden="true" customHeight="tru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customFormat="false" ht="13.5" hidden="true" customHeight="tru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customFormat="false" ht="13.5" hidden="true" customHeight="tru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customFormat="false" ht="13.5" hidden="true" customHeight="true" outlineLevel="0" collapsed="false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customFormat="false" ht="15.75" hidden="false" customHeight="true" outlineLevel="0" collapsed="false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customFormat="false" ht="15.75" hidden="false" customHeight="true" outlineLevel="0" collapsed="false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customFormat="false" ht="15.75" hidden="false" customHeight="true" outlineLevel="0" collapsed="false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customFormat="false" ht="15.75" hidden="false" customHeight="true" outlineLevel="0" collapsed="false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customFormat="false" ht="15.75" hidden="false" customHeight="true" outlineLevel="0" collapsed="false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customFormat="false" ht="15.75" hidden="false" customHeight="true" outlineLevel="0" collapsed="false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customFormat="false" ht="15.75" hidden="false" customHeight="true" outlineLevel="0" collapsed="false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customFormat="false" ht="15.75" hidden="false" customHeight="true" outlineLevel="0" collapsed="false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customFormat="false" ht="15.75" hidden="false" customHeight="true" outlineLevel="0" collapsed="false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customFormat="false" ht="15.75" hidden="false" customHeight="true" outlineLevel="0" collapsed="false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customFormat="false" ht="15.75" hidden="false" customHeight="true" outlineLevel="0" collapsed="false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customFormat="false" ht="15.75" hidden="false" customHeight="true" outlineLevel="0" collapsed="false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customFormat="false" ht="15.75" hidden="false" customHeight="true" outlineLevel="0" collapsed="false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customFormat="false" ht="15.75" hidden="false" customHeight="true" outlineLevel="0" collapsed="false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customFormat="false" ht="15.75" hidden="false" customHeight="true" outlineLevel="0" collapsed="false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customFormat="false" ht="15.75" hidden="false" customHeight="true" outlineLevel="0" collapsed="false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customFormat="false" ht="15.75" hidden="false" customHeight="true" outlineLevel="0" collapsed="false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customFormat="false" ht="15.75" hidden="false" customHeight="true" outlineLevel="0" collapsed="false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customFormat="false" ht="15.75" hidden="false" customHeight="true" outlineLevel="0" collapsed="false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customFormat="false" ht="15.75" hidden="false" customHeight="true" outlineLevel="0" collapsed="false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customFormat="false" ht="15.75" hidden="false" customHeight="true" outlineLevel="0" collapsed="false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customFormat="false" ht="15.75" hidden="false" customHeight="true" outlineLevel="0" collapsed="false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customFormat="false" ht="15.75" hidden="false" customHeight="true" outlineLevel="0" collapsed="false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customFormat="false" ht="15.75" hidden="false" customHeight="true" outlineLevel="0" collapsed="false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customFormat="false" ht="15.75" hidden="false" customHeight="true" outlineLevel="0" collapsed="false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customFormat="false" ht="15.75" hidden="false" customHeight="true" outlineLevel="0" collapsed="false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customFormat="false" ht="15.75" hidden="false" customHeight="true" outlineLevel="0" collapsed="false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customFormat="false" ht="15.75" hidden="false" customHeight="true" outlineLevel="0" collapsed="false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customFormat="false" ht="15.75" hidden="false" customHeight="true" outlineLevel="0" collapsed="false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customFormat="false" ht="15.75" hidden="false" customHeight="true" outlineLevel="0" collapsed="false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customFormat="false" ht="15.75" hidden="false" customHeight="true" outlineLevel="0" collapsed="false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customFormat="false" ht="15.75" hidden="false" customHeight="true" outlineLevel="0" collapsed="false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customFormat="false" ht="15.75" hidden="false" customHeight="true" outlineLevel="0" collapsed="false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customFormat="false" ht="15.75" hidden="false" customHeight="true" outlineLevel="0" collapsed="false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customFormat="false" ht="15.75" hidden="false" customHeight="true" outlineLevel="0" collapsed="false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customFormat="false" ht="15.75" hidden="false" customHeight="true" outlineLevel="0" collapsed="false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customFormat="false" ht="15.75" hidden="false" customHeight="true" outlineLevel="0" collapsed="false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customFormat="false" ht="15.75" hidden="false" customHeight="true" outlineLevel="0" collapsed="false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customFormat="false" ht="15.75" hidden="false" customHeight="true" outlineLevel="0" collapsed="false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customFormat="false" ht="15.75" hidden="false" customHeight="true" outlineLevel="0" collapsed="false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customFormat="false" ht="15.75" hidden="false" customHeight="true" outlineLevel="0" collapsed="false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customFormat="false" ht="15.75" hidden="false" customHeight="true" outlineLevel="0" collapsed="false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customFormat="false" ht="15.75" hidden="false" customHeight="true" outlineLevel="0" collapsed="false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customFormat="false" ht="15.75" hidden="false" customHeight="true" outlineLevel="0" collapsed="false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customFormat="false" ht="15.75" hidden="false" customHeight="true" outlineLevel="0" collapsed="false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customFormat="false" ht="15.75" hidden="false" customHeight="true" outlineLevel="0" collapsed="false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customFormat="false" ht="15.75" hidden="false" customHeight="true" outlineLevel="0" collapsed="false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customFormat="false" ht="15.75" hidden="false" customHeight="true" outlineLevel="0" collapsed="false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customFormat="false" ht="15.75" hidden="false" customHeight="true" outlineLevel="0" collapsed="false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customFormat="false" ht="15.75" hidden="false" customHeight="true" outlineLevel="0" collapsed="false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customFormat="false" ht="15.75" hidden="false" customHeight="true" outlineLevel="0" collapsed="false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customFormat="false" ht="15.75" hidden="false" customHeight="true" outlineLevel="0" collapsed="false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customFormat="false" ht="15.75" hidden="false" customHeight="true" outlineLevel="0" collapsed="false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customFormat="false" ht="15.75" hidden="false" customHeight="true" outlineLevel="0" collapsed="false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customFormat="false" ht="15.75" hidden="false" customHeight="true" outlineLevel="0" collapsed="false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customFormat="false" ht="15.75" hidden="false" customHeight="true" outlineLevel="0" collapsed="false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customFormat="false" ht="15.75" hidden="false" customHeight="true" outlineLevel="0" collapsed="false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customFormat="false" ht="15.75" hidden="false" customHeight="true" outlineLevel="0" collapsed="false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customFormat="false" ht="15.75" hidden="false" customHeight="true" outlineLevel="0" collapsed="false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customFormat="false" ht="15.75" hidden="false" customHeight="true" outlineLevel="0" collapsed="false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customFormat="false" ht="15.75" hidden="false" customHeight="true" outlineLevel="0" collapsed="false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customFormat="false" ht="15.75" hidden="false" customHeight="true" outlineLevel="0" collapsed="false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customFormat="false" ht="15.75" hidden="false" customHeight="true" outlineLevel="0" collapsed="false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customFormat="false" ht="15.75" hidden="false" customHeight="true" outlineLevel="0" collapsed="false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customFormat="false" ht="15.75" hidden="false" customHeight="true" outlineLevel="0" collapsed="false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customFormat="false" ht="15.75" hidden="false" customHeight="true" outlineLevel="0" collapsed="false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customFormat="false" ht="15.75" hidden="false" customHeight="true" outlineLevel="0" collapsed="false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customFormat="false" ht="15.75" hidden="false" customHeight="true" outlineLevel="0" collapsed="false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customFormat="false" ht="15.75" hidden="false" customHeight="true" outlineLevel="0" collapsed="false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customFormat="false" ht="15.75" hidden="false" customHeight="true" outlineLevel="0" collapsed="false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customFormat="false" ht="15.75" hidden="false" customHeight="true" outlineLevel="0" collapsed="false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customFormat="false" ht="15.75" hidden="false" customHeight="true" outlineLevel="0" collapsed="false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customFormat="false" ht="15.75" hidden="false" customHeight="true" outlineLevel="0" collapsed="false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customFormat="false" ht="15.75" hidden="false" customHeight="true" outlineLevel="0" collapsed="false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customFormat="false" ht="15.75" hidden="false" customHeight="true" outlineLevel="0" collapsed="false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customFormat="false" ht="15.75" hidden="false" customHeight="true" outlineLevel="0" collapsed="false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customFormat="false" ht="15.75" hidden="false" customHeight="true" outlineLevel="0" collapsed="false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customFormat="false" ht="15.75" hidden="false" customHeight="true" outlineLevel="0" collapsed="false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customFormat="false" ht="15.75" hidden="false" customHeight="true" outlineLevel="0" collapsed="false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customFormat="false" ht="15.75" hidden="false" customHeight="true" outlineLevel="0" collapsed="false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customFormat="false" ht="15.75" hidden="false" customHeight="true" outlineLevel="0" collapsed="false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customFormat="false" ht="15.75" hidden="false" customHeight="true" outlineLevel="0" collapsed="false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customFormat="false" ht="15.75" hidden="false" customHeight="true" outlineLevel="0" collapsed="false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customFormat="false" ht="15.75" hidden="false" customHeight="true" outlineLevel="0" collapsed="false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customFormat="false" ht="15.75" hidden="false" customHeight="true" outlineLevel="0" collapsed="false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customFormat="false" ht="15.75" hidden="false" customHeight="true" outlineLevel="0" collapsed="false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customFormat="false" ht="15.75" hidden="false" customHeight="true" outlineLevel="0" collapsed="false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customFormat="false" ht="15.75" hidden="false" customHeight="true" outlineLevel="0" collapsed="false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customFormat="false" ht="15.75" hidden="false" customHeight="true" outlineLevel="0" collapsed="false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customFormat="false" ht="15.75" hidden="false" customHeight="true" outlineLevel="0" collapsed="false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customFormat="false" ht="15.75" hidden="false" customHeight="true" outlineLevel="0" collapsed="false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customFormat="false" ht="15.75" hidden="false" customHeight="true" outlineLevel="0" collapsed="false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customFormat="false" ht="15.75" hidden="false" customHeight="true" outlineLevel="0" collapsed="false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customFormat="false" ht="15.75" hidden="false" customHeight="true" outlineLevel="0" collapsed="false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customFormat="false" ht="15.75" hidden="false" customHeight="true" outlineLevel="0" collapsed="false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customFormat="false" ht="15.75" hidden="false" customHeight="true" outlineLevel="0" collapsed="false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customFormat="false" ht="15.75" hidden="false" customHeight="true" outlineLevel="0" collapsed="false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customFormat="false" ht="15.75" hidden="false" customHeight="true" outlineLevel="0" collapsed="false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customFormat="false" ht="15.75" hidden="false" customHeight="true" outlineLevel="0" collapsed="false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customFormat="false" ht="15.75" hidden="false" customHeight="true" outlineLevel="0" collapsed="false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customFormat="false" ht="15.75" hidden="false" customHeight="true" outlineLevel="0" collapsed="false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customFormat="false" ht="15.75" hidden="false" customHeight="true" outlineLevel="0" collapsed="false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customFormat="false" ht="15.75" hidden="false" customHeight="true" outlineLevel="0" collapsed="false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customFormat="false" ht="15.75" hidden="false" customHeight="true" outlineLevel="0" collapsed="false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customFormat="false" ht="15.75" hidden="false" customHeight="true" outlineLevel="0" collapsed="false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customFormat="false" ht="15.75" hidden="false" customHeight="true" outlineLevel="0" collapsed="false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customFormat="false" ht="15.75" hidden="false" customHeight="true" outlineLevel="0" collapsed="false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customFormat="false" ht="15.75" hidden="false" customHeight="true" outlineLevel="0" collapsed="false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customFormat="false" ht="15.75" hidden="false" customHeight="true" outlineLevel="0" collapsed="false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customFormat="false" ht="15.75" hidden="false" customHeight="true" outlineLevel="0" collapsed="false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customFormat="false" ht="15.75" hidden="false" customHeight="true" outlineLevel="0" collapsed="false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customFormat="false" ht="15.75" hidden="false" customHeight="true" outlineLevel="0" collapsed="false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customFormat="false" ht="15.75" hidden="false" customHeight="true" outlineLevel="0" collapsed="false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customFormat="false" ht="15.75" hidden="false" customHeight="true" outlineLevel="0" collapsed="false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customFormat="false" ht="15.75" hidden="false" customHeight="true" outlineLevel="0" collapsed="false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customFormat="false" ht="15.75" hidden="false" customHeight="true" outlineLevel="0" collapsed="false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customFormat="false" ht="15.75" hidden="false" customHeight="true" outlineLevel="0" collapsed="false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customFormat="false" ht="15.75" hidden="false" customHeight="true" outlineLevel="0" collapsed="false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customFormat="false" ht="15.75" hidden="false" customHeight="true" outlineLevel="0" collapsed="false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customFormat="false" ht="15.75" hidden="false" customHeight="true" outlineLevel="0" collapsed="false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customFormat="false" ht="15.75" hidden="false" customHeight="true" outlineLevel="0" collapsed="false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customFormat="false" ht="15.75" hidden="false" customHeight="true" outlineLevel="0" collapsed="false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customFormat="false" ht="15.75" hidden="false" customHeight="true" outlineLevel="0" collapsed="false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customFormat="false" ht="15.75" hidden="false" customHeight="true" outlineLevel="0" collapsed="false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customFormat="false" ht="15.75" hidden="false" customHeight="true" outlineLevel="0" collapsed="false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customFormat="false" ht="15.75" hidden="false" customHeight="true" outlineLevel="0" collapsed="false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customFormat="false" ht="15.75" hidden="false" customHeight="true" outlineLevel="0" collapsed="false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customFormat="false" ht="15.75" hidden="false" customHeight="true" outlineLevel="0" collapsed="false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customFormat="false" ht="15.75" hidden="false" customHeight="true" outlineLevel="0" collapsed="false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customFormat="false" ht="15.75" hidden="false" customHeight="true" outlineLevel="0" collapsed="false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customFormat="false" ht="15.75" hidden="false" customHeight="true" outlineLevel="0" collapsed="false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customFormat="false" ht="15.75" hidden="false" customHeight="true" outlineLevel="0" collapsed="false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customFormat="false" ht="15.75" hidden="false" customHeight="true" outlineLevel="0" collapsed="false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customFormat="false" ht="15.75" hidden="false" customHeight="true" outlineLevel="0" collapsed="false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customFormat="false" ht="15.75" hidden="false" customHeight="true" outlineLevel="0" collapsed="false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customFormat="false" ht="15.75" hidden="false" customHeight="true" outlineLevel="0" collapsed="false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customFormat="false" ht="15.75" hidden="false" customHeight="true" outlineLevel="0" collapsed="false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customFormat="false" ht="15.75" hidden="false" customHeight="true" outlineLevel="0" collapsed="false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customFormat="false" ht="15.75" hidden="false" customHeight="true" outlineLevel="0" collapsed="false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customFormat="false" ht="15.75" hidden="false" customHeight="true" outlineLevel="0" collapsed="false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customFormat="false" ht="15.75" hidden="false" customHeight="true" outlineLevel="0" collapsed="false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customFormat="false" ht="15.75" hidden="false" customHeight="true" outlineLevel="0" collapsed="false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customFormat="false" ht="15.75" hidden="false" customHeight="true" outlineLevel="0" collapsed="false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customFormat="false" ht="15.75" hidden="false" customHeight="true" outlineLevel="0" collapsed="false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customFormat="false" ht="15.75" hidden="false" customHeight="true" outlineLevel="0" collapsed="false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customFormat="false" ht="15.75" hidden="false" customHeight="true" outlineLevel="0" collapsed="false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customFormat="false" ht="15.75" hidden="false" customHeight="true" outlineLevel="0" collapsed="false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customFormat="false" ht="15.75" hidden="false" customHeight="true" outlineLevel="0" collapsed="false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customFormat="false" ht="15.75" hidden="false" customHeight="true" outlineLevel="0" collapsed="false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customFormat="false" ht="15.75" hidden="false" customHeight="true" outlineLevel="0" collapsed="false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customFormat="false" ht="15.75" hidden="false" customHeight="true" outlineLevel="0" collapsed="false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customFormat="false" ht="15.75" hidden="false" customHeight="true" outlineLevel="0" collapsed="false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customFormat="false" ht="15.75" hidden="false" customHeight="true" outlineLevel="0" collapsed="false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customFormat="false" ht="15.75" hidden="false" customHeight="true" outlineLevel="0" collapsed="false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customFormat="false" ht="15.75" hidden="false" customHeight="true" outlineLevel="0" collapsed="false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customFormat="false" ht="15.75" hidden="false" customHeight="true" outlineLevel="0" collapsed="false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customFormat="false" ht="15.75" hidden="false" customHeight="true" outlineLevel="0" collapsed="false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customFormat="false" ht="15.75" hidden="false" customHeight="true" outlineLevel="0" collapsed="false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customFormat="false" ht="15.75" hidden="false" customHeight="true" outlineLevel="0" collapsed="false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customFormat="false" ht="15.75" hidden="false" customHeight="true" outlineLevel="0" collapsed="false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customFormat="false" ht="15.75" hidden="false" customHeight="true" outlineLevel="0" collapsed="false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customFormat="false" ht="15.75" hidden="false" customHeight="true" outlineLevel="0" collapsed="false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customFormat="false" ht="15.75" hidden="false" customHeight="true" outlineLevel="0" collapsed="false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customFormat="false" ht="15.75" hidden="false" customHeight="true" outlineLevel="0" collapsed="false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customFormat="false" ht="15.75" hidden="false" customHeight="true" outlineLevel="0" collapsed="false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customFormat="false" ht="15.75" hidden="false" customHeight="true" outlineLevel="0" collapsed="false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customFormat="false" ht="15.75" hidden="false" customHeight="true" outlineLevel="0" collapsed="false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customFormat="false" ht="15.75" hidden="false" customHeight="true" outlineLevel="0" collapsed="false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customFormat="false" ht="15.75" hidden="false" customHeight="true" outlineLevel="0" collapsed="false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customFormat="false" ht="15.75" hidden="false" customHeight="true" outlineLevel="0" collapsed="false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customFormat="false" ht="15.75" hidden="false" customHeight="true" outlineLevel="0" collapsed="false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customFormat="false" ht="15.75" hidden="false" customHeight="true" outlineLevel="0" collapsed="false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customFormat="false" ht="15.75" hidden="false" customHeight="true" outlineLevel="0" collapsed="false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customFormat="false" ht="15.75" hidden="false" customHeight="true" outlineLevel="0" collapsed="false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customFormat="false" ht="15.75" hidden="false" customHeight="true" outlineLevel="0" collapsed="false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customFormat="false" ht="15.75" hidden="false" customHeight="true" outlineLevel="0" collapsed="false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customFormat="false" ht="15.75" hidden="false" customHeight="true" outlineLevel="0" collapsed="false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customFormat="false" ht="15.75" hidden="false" customHeight="true" outlineLevel="0" collapsed="false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customFormat="false" ht="15.75" hidden="false" customHeight="true" outlineLevel="0" collapsed="false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customFormat="false" ht="15.75" hidden="false" customHeight="true" outlineLevel="0" collapsed="false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customFormat="false" ht="15.75" hidden="false" customHeight="true" outlineLevel="0" collapsed="false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customFormat="false" ht="15.75" hidden="false" customHeight="true" outlineLevel="0" collapsed="false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customFormat="false" ht="15.75" hidden="false" customHeight="true" outlineLevel="0" collapsed="false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customFormat="false" ht="15.75" hidden="false" customHeight="true" outlineLevel="0" collapsed="false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customFormat="false" ht="15.75" hidden="false" customHeight="true" outlineLevel="0" collapsed="false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customFormat="false" ht="15.75" hidden="false" customHeight="true" outlineLevel="0" collapsed="false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customFormat="false" ht="15.75" hidden="false" customHeight="true" outlineLevel="0" collapsed="false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customFormat="false" ht="15.75" hidden="false" customHeight="true" outlineLevel="0" collapsed="false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customFormat="false" ht="15.75" hidden="false" customHeight="true" outlineLevel="0" collapsed="false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customFormat="false" ht="15.75" hidden="false" customHeight="true" outlineLevel="0" collapsed="false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customFormat="false" ht="15.75" hidden="false" customHeight="true" outlineLevel="0" collapsed="false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customFormat="false" ht="15.75" hidden="false" customHeight="true" outlineLevel="0" collapsed="false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customFormat="false" ht="15.75" hidden="false" customHeight="true" outlineLevel="0" collapsed="false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customFormat="false" ht="15.75" hidden="false" customHeight="true" outlineLevel="0" collapsed="false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customFormat="false" ht="15.75" hidden="false" customHeight="true" outlineLevel="0" collapsed="false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customFormat="false" ht="15.75" hidden="false" customHeight="true" outlineLevel="0" collapsed="false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customFormat="false" ht="15.75" hidden="false" customHeight="true" outlineLevel="0" collapsed="false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customFormat="false" ht="15.75" hidden="false" customHeight="true" outlineLevel="0" collapsed="false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customFormat="false" ht="15.75" hidden="false" customHeight="true" outlineLevel="0" collapsed="false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customFormat="false" ht="15.75" hidden="false" customHeight="true" outlineLevel="0" collapsed="false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customFormat="false" ht="15.75" hidden="false" customHeight="true" outlineLevel="0" collapsed="false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customFormat="false" ht="15.75" hidden="false" customHeight="true" outlineLevel="0" collapsed="false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customFormat="false" ht="15.75" hidden="false" customHeight="true" outlineLevel="0" collapsed="false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customFormat="false" ht="15.75" hidden="false" customHeight="true" outlineLevel="0" collapsed="false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customFormat="false" ht="15.75" hidden="false" customHeight="true" outlineLevel="0" collapsed="false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customFormat="false" ht="15.75" hidden="false" customHeight="true" outlineLevel="0" collapsed="false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customFormat="false" ht="15.75" hidden="false" customHeight="true" outlineLevel="0" collapsed="false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customFormat="false" ht="15.75" hidden="false" customHeight="true" outlineLevel="0" collapsed="false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customFormat="false" ht="15.75" hidden="false" customHeight="true" outlineLevel="0" collapsed="false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customFormat="false" ht="15.75" hidden="false" customHeight="true" outlineLevel="0" collapsed="false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customFormat="false" ht="15.75" hidden="false" customHeight="true" outlineLevel="0" collapsed="false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customFormat="false" ht="15.75" hidden="false" customHeight="true" outlineLevel="0" collapsed="false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customFormat="false" ht="15.75" hidden="false" customHeight="true" outlineLevel="0" collapsed="false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customFormat="false" ht="15.75" hidden="false" customHeight="true" outlineLevel="0" collapsed="false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customFormat="false" ht="15.75" hidden="false" customHeight="true" outlineLevel="0" collapsed="false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customFormat="false" ht="15.75" hidden="false" customHeight="true" outlineLevel="0" collapsed="false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customFormat="false" ht="15.75" hidden="false" customHeight="true" outlineLevel="0" collapsed="false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customFormat="false" ht="15.75" hidden="false" customHeight="true" outlineLevel="0" collapsed="false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customFormat="false" ht="15.75" hidden="false" customHeight="true" outlineLevel="0" collapsed="false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customFormat="false" ht="15.75" hidden="false" customHeight="true" outlineLevel="0" collapsed="false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customFormat="false" ht="15.75" hidden="false" customHeight="true" outlineLevel="0" collapsed="false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customFormat="false" ht="15.75" hidden="false" customHeight="true" outlineLevel="0" collapsed="false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customFormat="false" ht="15.75" hidden="false" customHeight="true" outlineLevel="0" collapsed="false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customFormat="false" ht="15.75" hidden="false" customHeight="true" outlineLevel="0" collapsed="false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customFormat="false" ht="15.75" hidden="false" customHeight="true" outlineLevel="0" collapsed="false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customFormat="false" ht="15.75" hidden="false" customHeight="true" outlineLevel="0" collapsed="false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customFormat="false" ht="15.75" hidden="false" customHeight="true" outlineLevel="0" collapsed="false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customFormat="false" ht="15.75" hidden="false" customHeight="true" outlineLevel="0" collapsed="false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customFormat="false" ht="15.75" hidden="false" customHeight="true" outlineLevel="0" collapsed="false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customFormat="false" ht="15.75" hidden="false" customHeight="true" outlineLevel="0" collapsed="false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customFormat="false" ht="15.75" hidden="false" customHeight="true" outlineLevel="0" collapsed="false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customFormat="false" ht="15.75" hidden="false" customHeight="true" outlineLevel="0" collapsed="false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customFormat="false" ht="15.75" hidden="false" customHeight="true" outlineLevel="0" collapsed="false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customFormat="false" ht="15.75" hidden="false" customHeight="true" outlineLevel="0" collapsed="false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customFormat="false" ht="15.75" hidden="false" customHeight="true" outlineLevel="0" collapsed="false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customFormat="false" ht="15.75" hidden="false" customHeight="true" outlineLevel="0" collapsed="false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customFormat="false" ht="15.75" hidden="false" customHeight="true" outlineLevel="0" collapsed="false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customFormat="false" ht="15.75" hidden="false" customHeight="true" outlineLevel="0" collapsed="false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customFormat="false" ht="15.75" hidden="false" customHeight="true" outlineLevel="0" collapsed="false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customFormat="false" ht="15.75" hidden="false" customHeight="true" outlineLevel="0" collapsed="false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customFormat="false" ht="15.75" hidden="false" customHeight="true" outlineLevel="0" collapsed="false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customFormat="false" ht="15.75" hidden="false" customHeight="true" outlineLevel="0" collapsed="false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customFormat="false" ht="15.75" hidden="false" customHeight="true" outlineLevel="0" collapsed="false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customFormat="false" ht="15.75" hidden="false" customHeight="true" outlineLevel="0" collapsed="false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customFormat="false" ht="15.75" hidden="false" customHeight="true" outlineLevel="0" collapsed="false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customFormat="false" ht="15.75" hidden="false" customHeight="true" outlineLevel="0" collapsed="false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customFormat="false" ht="15.75" hidden="false" customHeight="true" outlineLevel="0" collapsed="false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customFormat="false" ht="15.75" hidden="false" customHeight="true" outlineLevel="0" collapsed="false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customFormat="false" ht="15.75" hidden="false" customHeight="true" outlineLevel="0" collapsed="false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customFormat="false" ht="15.75" hidden="false" customHeight="true" outlineLevel="0" collapsed="false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customFormat="false" ht="15.75" hidden="false" customHeight="true" outlineLevel="0" collapsed="false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customFormat="false" ht="15.75" hidden="false" customHeight="true" outlineLevel="0" collapsed="false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customFormat="false" ht="15.75" hidden="false" customHeight="true" outlineLevel="0" collapsed="false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customFormat="false" ht="15.75" hidden="false" customHeight="true" outlineLevel="0" collapsed="false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customFormat="false" ht="15.75" hidden="false" customHeight="true" outlineLevel="0" collapsed="false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customFormat="false" ht="15.75" hidden="false" customHeight="true" outlineLevel="0" collapsed="false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customFormat="false" ht="15.75" hidden="false" customHeight="true" outlineLevel="0" collapsed="false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customFormat="false" ht="15.75" hidden="false" customHeight="true" outlineLevel="0" collapsed="false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customFormat="false" ht="15.75" hidden="false" customHeight="true" outlineLevel="0" collapsed="false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customFormat="false" ht="15.75" hidden="false" customHeight="true" outlineLevel="0" collapsed="false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customFormat="false" ht="15.75" hidden="false" customHeight="true" outlineLevel="0" collapsed="false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customFormat="false" ht="15.75" hidden="false" customHeight="true" outlineLevel="0" collapsed="false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customFormat="false" ht="15.75" hidden="false" customHeight="true" outlineLevel="0" collapsed="false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customFormat="false" ht="15.75" hidden="false" customHeight="true" outlineLevel="0" collapsed="false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customFormat="false" ht="15.75" hidden="false" customHeight="true" outlineLevel="0" collapsed="false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customFormat="false" ht="15.75" hidden="false" customHeight="true" outlineLevel="0" collapsed="false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customFormat="false" ht="15.75" hidden="false" customHeight="true" outlineLevel="0" collapsed="false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customFormat="false" ht="15.75" hidden="false" customHeight="true" outlineLevel="0" collapsed="false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customFormat="false" ht="15.75" hidden="false" customHeight="true" outlineLevel="0" collapsed="false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customFormat="false" ht="15.75" hidden="false" customHeight="true" outlineLevel="0" collapsed="false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customFormat="false" ht="15.75" hidden="false" customHeight="true" outlineLevel="0" collapsed="false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customFormat="false" ht="15.75" hidden="false" customHeight="true" outlineLevel="0" collapsed="false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customFormat="false" ht="15.75" hidden="false" customHeight="true" outlineLevel="0" collapsed="false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customFormat="false" ht="15.75" hidden="false" customHeight="true" outlineLevel="0" collapsed="false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customFormat="false" ht="15.75" hidden="false" customHeight="true" outlineLevel="0" collapsed="false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customFormat="false" ht="15.75" hidden="false" customHeight="true" outlineLevel="0" collapsed="false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customFormat="false" ht="15.75" hidden="false" customHeight="true" outlineLevel="0" collapsed="false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customFormat="false" ht="15.75" hidden="false" customHeight="true" outlineLevel="0" collapsed="false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customFormat="false" ht="15.75" hidden="false" customHeight="true" outlineLevel="0" collapsed="false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customFormat="false" ht="15.75" hidden="false" customHeight="true" outlineLevel="0" collapsed="false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customFormat="false" ht="15.75" hidden="false" customHeight="true" outlineLevel="0" collapsed="false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customFormat="false" ht="15.75" hidden="false" customHeight="true" outlineLevel="0" collapsed="false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customFormat="false" ht="15.75" hidden="false" customHeight="true" outlineLevel="0" collapsed="false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customFormat="false" ht="15.75" hidden="false" customHeight="true" outlineLevel="0" collapsed="false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customFormat="false" ht="15.75" hidden="false" customHeight="true" outlineLevel="0" collapsed="false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customFormat="false" ht="15.75" hidden="false" customHeight="true" outlineLevel="0" collapsed="false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customFormat="false" ht="15.75" hidden="false" customHeight="true" outlineLevel="0" collapsed="false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customFormat="false" ht="15.75" hidden="false" customHeight="true" outlineLevel="0" collapsed="false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customFormat="false" ht="15.75" hidden="false" customHeight="true" outlineLevel="0" collapsed="false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customFormat="false" ht="15.75" hidden="false" customHeight="true" outlineLevel="0" collapsed="false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customFormat="false" ht="15.75" hidden="false" customHeight="true" outlineLevel="0" collapsed="false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customFormat="false" ht="15.75" hidden="false" customHeight="true" outlineLevel="0" collapsed="false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customFormat="false" ht="15.75" hidden="false" customHeight="true" outlineLevel="0" collapsed="false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customFormat="false" ht="15.75" hidden="false" customHeight="true" outlineLevel="0" collapsed="false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customFormat="false" ht="15.75" hidden="false" customHeight="true" outlineLevel="0" collapsed="false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customFormat="false" ht="15.75" hidden="false" customHeight="true" outlineLevel="0" collapsed="false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customFormat="false" ht="15.75" hidden="false" customHeight="true" outlineLevel="0" collapsed="false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customFormat="false" ht="15.75" hidden="false" customHeight="true" outlineLevel="0" collapsed="false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customFormat="false" ht="15.75" hidden="false" customHeight="true" outlineLevel="0" collapsed="false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customFormat="false" ht="15.75" hidden="false" customHeight="true" outlineLevel="0" collapsed="false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customFormat="false" ht="15.75" hidden="false" customHeight="true" outlineLevel="0" collapsed="false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customFormat="false" ht="15.75" hidden="false" customHeight="true" outlineLevel="0" collapsed="false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customFormat="false" ht="15.75" hidden="false" customHeight="true" outlineLevel="0" collapsed="false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customFormat="false" ht="15.75" hidden="false" customHeight="true" outlineLevel="0" collapsed="false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customFormat="false" ht="15.75" hidden="false" customHeight="true" outlineLevel="0" collapsed="false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customFormat="false" ht="15.75" hidden="false" customHeight="true" outlineLevel="0" collapsed="false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customFormat="false" ht="15.75" hidden="false" customHeight="true" outlineLevel="0" collapsed="false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customFormat="false" ht="15.75" hidden="false" customHeight="true" outlineLevel="0" collapsed="false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customFormat="false" ht="15.75" hidden="false" customHeight="true" outlineLevel="0" collapsed="false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customFormat="false" ht="15.75" hidden="false" customHeight="true" outlineLevel="0" collapsed="false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customFormat="false" ht="15.75" hidden="false" customHeight="true" outlineLevel="0" collapsed="false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customFormat="false" ht="15.75" hidden="false" customHeight="true" outlineLevel="0" collapsed="false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customFormat="false" ht="15.75" hidden="false" customHeight="true" outlineLevel="0" collapsed="false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customFormat="false" ht="15.75" hidden="false" customHeight="true" outlineLevel="0" collapsed="false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customFormat="false" ht="15.75" hidden="false" customHeight="true" outlineLevel="0" collapsed="false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customFormat="false" ht="15.75" hidden="false" customHeight="true" outlineLevel="0" collapsed="false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customFormat="false" ht="15.75" hidden="false" customHeight="true" outlineLevel="0" collapsed="false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customFormat="false" ht="15.75" hidden="false" customHeight="true" outlineLevel="0" collapsed="false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customFormat="false" ht="15.75" hidden="false" customHeight="true" outlineLevel="0" collapsed="false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customFormat="false" ht="15.75" hidden="false" customHeight="true" outlineLevel="0" collapsed="false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customFormat="false" ht="15.75" hidden="false" customHeight="true" outlineLevel="0" collapsed="false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customFormat="false" ht="15.75" hidden="false" customHeight="true" outlineLevel="0" collapsed="false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customFormat="false" ht="15.75" hidden="false" customHeight="true" outlineLevel="0" collapsed="false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customFormat="false" ht="15.75" hidden="false" customHeight="true" outlineLevel="0" collapsed="false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customFormat="false" ht="15.75" hidden="false" customHeight="true" outlineLevel="0" collapsed="false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customFormat="false" ht="15.75" hidden="false" customHeight="true" outlineLevel="0" collapsed="false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customFormat="false" ht="15.75" hidden="false" customHeight="true" outlineLevel="0" collapsed="false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customFormat="false" ht="15.75" hidden="false" customHeight="true" outlineLevel="0" collapsed="false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customFormat="false" ht="15.75" hidden="false" customHeight="true" outlineLevel="0" collapsed="false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customFormat="false" ht="15.75" hidden="false" customHeight="true" outlineLevel="0" collapsed="false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customFormat="false" ht="15.75" hidden="false" customHeight="true" outlineLevel="0" collapsed="false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customFormat="false" ht="15.75" hidden="false" customHeight="true" outlineLevel="0" collapsed="false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customFormat="false" ht="15.75" hidden="false" customHeight="true" outlineLevel="0" collapsed="false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customFormat="false" ht="15.75" hidden="false" customHeight="true" outlineLevel="0" collapsed="false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customFormat="false" ht="15.75" hidden="false" customHeight="true" outlineLevel="0" collapsed="false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customFormat="false" ht="15.75" hidden="false" customHeight="true" outlineLevel="0" collapsed="false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customFormat="false" ht="15.75" hidden="false" customHeight="true" outlineLevel="0" collapsed="false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customFormat="false" ht="15.75" hidden="false" customHeight="true" outlineLevel="0" collapsed="false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customFormat="false" ht="15.75" hidden="false" customHeight="true" outlineLevel="0" collapsed="false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customFormat="false" ht="15.75" hidden="false" customHeight="true" outlineLevel="0" collapsed="false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customFormat="false" ht="15.75" hidden="false" customHeight="true" outlineLevel="0" collapsed="false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customFormat="false" ht="15.75" hidden="false" customHeight="true" outlineLevel="0" collapsed="false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customFormat="false" ht="15.75" hidden="false" customHeight="true" outlineLevel="0" collapsed="false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customFormat="false" ht="15.75" hidden="false" customHeight="true" outlineLevel="0" collapsed="false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customFormat="false" ht="15.75" hidden="false" customHeight="true" outlineLevel="0" collapsed="false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customFormat="false" ht="15.75" hidden="false" customHeight="true" outlineLevel="0" collapsed="false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customFormat="false" ht="15.75" hidden="false" customHeight="true" outlineLevel="0" collapsed="false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customFormat="false" ht="15.75" hidden="false" customHeight="true" outlineLevel="0" collapsed="false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customFormat="false" ht="15.75" hidden="false" customHeight="true" outlineLevel="0" collapsed="false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customFormat="false" ht="15.75" hidden="false" customHeight="true" outlineLevel="0" collapsed="false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customFormat="false" ht="15.75" hidden="false" customHeight="true" outlineLevel="0" collapsed="false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customFormat="false" ht="15.75" hidden="false" customHeight="true" outlineLevel="0" collapsed="false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customFormat="false" ht="15.75" hidden="false" customHeight="true" outlineLevel="0" collapsed="false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customFormat="false" ht="15.75" hidden="false" customHeight="true" outlineLevel="0" collapsed="false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customFormat="false" ht="15.75" hidden="false" customHeight="true" outlineLevel="0" collapsed="false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customFormat="false" ht="15.75" hidden="false" customHeight="true" outlineLevel="0" collapsed="false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customFormat="false" ht="15.75" hidden="false" customHeight="true" outlineLevel="0" collapsed="false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customFormat="false" ht="15.75" hidden="false" customHeight="true" outlineLevel="0" collapsed="false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customFormat="false" ht="15.75" hidden="false" customHeight="true" outlineLevel="0" collapsed="false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customFormat="false" ht="15.75" hidden="false" customHeight="true" outlineLevel="0" collapsed="false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customFormat="false" ht="15.75" hidden="false" customHeight="true" outlineLevel="0" collapsed="false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customFormat="false" ht="15.75" hidden="false" customHeight="true" outlineLevel="0" collapsed="false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customFormat="false" ht="15.75" hidden="false" customHeight="true" outlineLevel="0" collapsed="false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customFormat="false" ht="15.75" hidden="false" customHeight="true" outlineLevel="0" collapsed="false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customFormat="false" ht="15.75" hidden="false" customHeight="true" outlineLevel="0" collapsed="false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customFormat="false" ht="15.75" hidden="false" customHeight="true" outlineLevel="0" collapsed="false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customFormat="false" ht="15.75" hidden="false" customHeight="true" outlineLevel="0" collapsed="false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customFormat="false" ht="15.75" hidden="false" customHeight="true" outlineLevel="0" collapsed="false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customFormat="false" ht="15.75" hidden="false" customHeight="true" outlineLevel="0" collapsed="false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customFormat="false" ht="15.75" hidden="false" customHeight="true" outlineLevel="0" collapsed="false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customFormat="false" ht="15.75" hidden="false" customHeight="true" outlineLevel="0" collapsed="false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customFormat="false" ht="15.75" hidden="false" customHeight="true" outlineLevel="0" collapsed="false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customFormat="false" ht="15.75" hidden="false" customHeight="true" outlineLevel="0" collapsed="false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customFormat="false" ht="15.75" hidden="false" customHeight="true" outlineLevel="0" collapsed="false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customFormat="false" ht="15.75" hidden="false" customHeight="true" outlineLevel="0" collapsed="false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customFormat="false" ht="15.75" hidden="false" customHeight="true" outlineLevel="0" collapsed="false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customFormat="false" ht="15.75" hidden="false" customHeight="true" outlineLevel="0" collapsed="false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customFormat="false" ht="15.75" hidden="false" customHeight="true" outlineLevel="0" collapsed="false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customFormat="false" ht="15.75" hidden="false" customHeight="true" outlineLevel="0" collapsed="false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customFormat="false" ht="15.75" hidden="false" customHeight="true" outlineLevel="0" collapsed="false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customFormat="false" ht="15.75" hidden="false" customHeight="true" outlineLevel="0" collapsed="false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customFormat="false" ht="15.75" hidden="false" customHeight="true" outlineLevel="0" collapsed="false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customFormat="false" ht="15.75" hidden="false" customHeight="true" outlineLevel="0" collapsed="false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customFormat="false" ht="15.75" hidden="false" customHeight="true" outlineLevel="0" collapsed="false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customFormat="false" ht="15.75" hidden="false" customHeight="true" outlineLevel="0" collapsed="false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customFormat="false" ht="15.75" hidden="false" customHeight="true" outlineLevel="0" collapsed="false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customFormat="false" ht="15.75" hidden="false" customHeight="true" outlineLevel="0" collapsed="false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customFormat="false" ht="15.75" hidden="false" customHeight="true" outlineLevel="0" collapsed="false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customFormat="false" ht="15.75" hidden="false" customHeight="true" outlineLevel="0" collapsed="false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customFormat="false" ht="15.75" hidden="false" customHeight="true" outlineLevel="0" collapsed="false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customFormat="false" ht="15.75" hidden="false" customHeight="true" outlineLevel="0" collapsed="false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customFormat="false" ht="15.75" hidden="false" customHeight="true" outlineLevel="0" collapsed="false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customFormat="false" ht="15.75" hidden="false" customHeight="true" outlineLevel="0" collapsed="false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customFormat="false" ht="15.75" hidden="false" customHeight="true" outlineLevel="0" collapsed="false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customFormat="false" ht="15.75" hidden="false" customHeight="true" outlineLevel="0" collapsed="false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customFormat="false" ht="15.75" hidden="false" customHeight="true" outlineLevel="0" collapsed="false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customFormat="false" ht="15.75" hidden="false" customHeight="true" outlineLevel="0" collapsed="false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customFormat="false" ht="15.75" hidden="false" customHeight="true" outlineLevel="0" collapsed="false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customFormat="false" ht="15.75" hidden="false" customHeight="true" outlineLevel="0" collapsed="false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customFormat="false" ht="15.75" hidden="false" customHeight="true" outlineLevel="0" collapsed="false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customFormat="false" ht="15.75" hidden="false" customHeight="true" outlineLevel="0" collapsed="false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customFormat="false" ht="15.75" hidden="false" customHeight="true" outlineLevel="0" collapsed="false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customFormat="false" ht="15.75" hidden="false" customHeight="true" outlineLevel="0" collapsed="false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customFormat="false" ht="15.75" hidden="false" customHeight="true" outlineLevel="0" collapsed="false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customFormat="false" ht="15.75" hidden="false" customHeight="true" outlineLevel="0" collapsed="false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customFormat="false" ht="15.75" hidden="false" customHeight="true" outlineLevel="0" collapsed="false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customFormat="false" ht="15.75" hidden="false" customHeight="true" outlineLevel="0" collapsed="false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customFormat="false" ht="15.75" hidden="false" customHeight="true" outlineLevel="0" collapsed="false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customFormat="false" ht="15.75" hidden="false" customHeight="true" outlineLevel="0" collapsed="false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customFormat="false" ht="15.75" hidden="false" customHeight="true" outlineLevel="0" collapsed="false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customFormat="false" ht="15.75" hidden="false" customHeight="true" outlineLevel="0" collapsed="false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customFormat="false" ht="15.75" hidden="false" customHeight="true" outlineLevel="0" collapsed="false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customFormat="false" ht="15.75" hidden="false" customHeight="true" outlineLevel="0" collapsed="false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customFormat="false" ht="15.75" hidden="false" customHeight="true" outlineLevel="0" collapsed="false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customFormat="false" ht="15.75" hidden="false" customHeight="true" outlineLevel="0" collapsed="false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customFormat="false" ht="15.75" hidden="false" customHeight="true" outlineLevel="0" collapsed="false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customFormat="false" ht="15.75" hidden="false" customHeight="true" outlineLevel="0" collapsed="false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customFormat="false" ht="15.75" hidden="false" customHeight="true" outlineLevel="0" collapsed="false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customFormat="false" ht="15.75" hidden="false" customHeight="true" outlineLevel="0" collapsed="false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customFormat="false" ht="15.75" hidden="false" customHeight="true" outlineLevel="0" collapsed="false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customFormat="false" ht="15.75" hidden="false" customHeight="true" outlineLevel="0" collapsed="false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customFormat="false" ht="15.75" hidden="false" customHeight="true" outlineLevel="0" collapsed="false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customFormat="false" ht="15.75" hidden="false" customHeight="true" outlineLevel="0" collapsed="false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customFormat="false" ht="15.75" hidden="false" customHeight="true" outlineLevel="0" collapsed="false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customFormat="false" ht="15.75" hidden="false" customHeight="true" outlineLevel="0" collapsed="false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customFormat="false" ht="15.75" hidden="false" customHeight="true" outlineLevel="0" collapsed="false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customFormat="false" ht="15.75" hidden="false" customHeight="true" outlineLevel="0" collapsed="false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customFormat="false" ht="15.75" hidden="false" customHeight="true" outlineLevel="0" collapsed="false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customFormat="false" ht="15.75" hidden="false" customHeight="true" outlineLevel="0" collapsed="false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customFormat="false" ht="15.75" hidden="false" customHeight="true" outlineLevel="0" collapsed="false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customFormat="false" ht="15.75" hidden="false" customHeight="true" outlineLevel="0" collapsed="false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customFormat="false" ht="15.75" hidden="false" customHeight="true" outlineLevel="0" collapsed="false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customFormat="false" ht="15.75" hidden="false" customHeight="true" outlineLevel="0" collapsed="false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customFormat="false" ht="15.75" hidden="false" customHeight="true" outlineLevel="0" collapsed="false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customFormat="false" ht="15.75" hidden="false" customHeight="true" outlineLevel="0" collapsed="false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customFormat="false" ht="15.75" hidden="false" customHeight="true" outlineLevel="0" collapsed="false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customFormat="false" ht="15.75" hidden="false" customHeight="true" outlineLevel="0" collapsed="false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customFormat="false" ht="15.75" hidden="false" customHeight="true" outlineLevel="0" collapsed="false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customFormat="false" ht="15.75" hidden="false" customHeight="true" outlineLevel="0" collapsed="false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customFormat="false" ht="15.75" hidden="false" customHeight="true" outlineLevel="0" collapsed="false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customFormat="false" ht="15.75" hidden="false" customHeight="true" outlineLevel="0" collapsed="false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customFormat="false" ht="15.75" hidden="false" customHeight="true" outlineLevel="0" collapsed="false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customFormat="false" ht="15.75" hidden="false" customHeight="true" outlineLevel="0" collapsed="false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customFormat="false" ht="15.75" hidden="false" customHeight="true" outlineLevel="0" collapsed="false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customFormat="false" ht="15.75" hidden="false" customHeight="true" outlineLevel="0" collapsed="false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customFormat="false" ht="15.75" hidden="false" customHeight="true" outlineLevel="0" collapsed="false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customFormat="false" ht="15.75" hidden="false" customHeight="true" outlineLevel="0" collapsed="false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customFormat="false" ht="15.75" hidden="false" customHeight="true" outlineLevel="0" collapsed="false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customFormat="false" ht="15.75" hidden="false" customHeight="true" outlineLevel="0" collapsed="false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customFormat="false" ht="15.75" hidden="false" customHeight="true" outlineLevel="0" collapsed="false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customFormat="false" ht="15.75" hidden="false" customHeight="true" outlineLevel="0" collapsed="false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customFormat="false" ht="15.75" hidden="false" customHeight="true" outlineLevel="0" collapsed="false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customFormat="false" ht="15.75" hidden="false" customHeight="true" outlineLevel="0" collapsed="false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customFormat="false" ht="15.75" hidden="false" customHeight="true" outlineLevel="0" collapsed="false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customFormat="false" ht="15.75" hidden="false" customHeight="true" outlineLevel="0" collapsed="false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customFormat="false" ht="15.75" hidden="false" customHeight="true" outlineLevel="0" collapsed="false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customFormat="false" ht="15.75" hidden="false" customHeight="true" outlineLevel="0" collapsed="false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customFormat="false" ht="15.75" hidden="false" customHeight="true" outlineLevel="0" collapsed="false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customFormat="false" ht="15.75" hidden="false" customHeight="true" outlineLevel="0" collapsed="false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customFormat="false" ht="15.75" hidden="false" customHeight="true" outlineLevel="0" collapsed="false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customFormat="false" ht="15.75" hidden="false" customHeight="true" outlineLevel="0" collapsed="false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customFormat="false" ht="15.75" hidden="false" customHeight="true" outlineLevel="0" collapsed="false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customFormat="false" ht="15.75" hidden="false" customHeight="true" outlineLevel="0" collapsed="false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customFormat="false" ht="15.75" hidden="false" customHeight="true" outlineLevel="0" collapsed="false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customFormat="false" ht="15.75" hidden="false" customHeight="true" outlineLevel="0" collapsed="false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customFormat="false" ht="15.75" hidden="false" customHeight="true" outlineLevel="0" collapsed="false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customFormat="false" ht="15.75" hidden="false" customHeight="true" outlineLevel="0" collapsed="false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customFormat="false" ht="15.75" hidden="false" customHeight="true" outlineLevel="0" collapsed="false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customFormat="false" ht="15.75" hidden="false" customHeight="true" outlineLevel="0" collapsed="false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customFormat="false" ht="15.75" hidden="false" customHeight="true" outlineLevel="0" collapsed="false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customFormat="false" ht="15.75" hidden="false" customHeight="true" outlineLevel="0" collapsed="false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customFormat="false" ht="15.75" hidden="false" customHeight="true" outlineLevel="0" collapsed="false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customFormat="false" ht="15.75" hidden="false" customHeight="true" outlineLevel="0" collapsed="false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customFormat="false" ht="15.75" hidden="false" customHeight="true" outlineLevel="0" collapsed="false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customFormat="false" ht="15.75" hidden="false" customHeight="true" outlineLevel="0" collapsed="false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customFormat="false" ht="15.75" hidden="false" customHeight="true" outlineLevel="0" collapsed="false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customFormat="false" ht="15.75" hidden="false" customHeight="true" outlineLevel="0" collapsed="false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customFormat="false" ht="15.75" hidden="false" customHeight="true" outlineLevel="0" collapsed="false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customFormat="false" ht="15.75" hidden="false" customHeight="true" outlineLevel="0" collapsed="false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customFormat="false" ht="15.75" hidden="false" customHeight="true" outlineLevel="0" collapsed="false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customFormat="false" ht="15.75" hidden="false" customHeight="true" outlineLevel="0" collapsed="false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customFormat="false" ht="15.75" hidden="false" customHeight="true" outlineLevel="0" collapsed="false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customFormat="false" ht="15.75" hidden="false" customHeight="true" outlineLevel="0" collapsed="false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customFormat="false" ht="15.75" hidden="false" customHeight="true" outlineLevel="0" collapsed="false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customFormat="false" ht="15.75" hidden="false" customHeight="true" outlineLevel="0" collapsed="false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customFormat="false" ht="15.75" hidden="false" customHeight="true" outlineLevel="0" collapsed="false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customFormat="false" ht="15.75" hidden="false" customHeight="true" outlineLevel="0" collapsed="false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customFormat="false" ht="15.75" hidden="false" customHeight="true" outlineLevel="0" collapsed="false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customFormat="false" ht="15.75" hidden="false" customHeight="true" outlineLevel="0" collapsed="false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customFormat="false" ht="15.75" hidden="false" customHeight="true" outlineLevel="0" collapsed="false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customFormat="false" ht="15.75" hidden="false" customHeight="true" outlineLevel="0" collapsed="false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customFormat="false" ht="15.75" hidden="false" customHeight="true" outlineLevel="0" collapsed="false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customFormat="false" ht="15.75" hidden="false" customHeight="true" outlineLevel="0" collapsed="false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customFormat="false" ht="15.75" hidden="false" customHeight="true" outlineLevel="0" collapsed="false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customFormat="false" ht="15.75" hidden="false" customHeight="true" outlineLevel="0" collapsed="false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customFormat="false" ht="15.75" hidden="false" customHeight="true" outlineLevel="0" collapsed="false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customFormat="false" ht="15.75" hidden="false" customHeight="true" outlineLevel="0" collapsed="false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customFormat="false" ht="15.75" hidden="false" customHeight="true" outlineLevel="0" collapsed="false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customFormat="false" ht="15.75" hidden="false" customHeight="true" outlineLevel="0" collapsed="false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customFormat="false" ht="15.75" hidden="false" customHeight="true" outlineLevel="0" collapsed="false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customFormat="false" ht="15.75" hidden="false" customHeight="true" outlineLevel="0" collapsed="false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customFormat="false" ht="15.75" hidden="false" customHeight="true" outlineLevel="0" collapsed="false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customFormat="false" ht="15.75" hidden="false" customHeight="true" outlineLevel="0" collapsed="false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customFormat="false" ht="15.75" hidden="false" customHeight="true" outlineLevel="0" collapsed="false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customFormat="false" ht="15.75" hidden="false" customHeight="true" outlineLevel="0" collapsed="false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customFormat="false" ht="15.75" hidden="false" customHeight="true" outlineLevel="0" collapsed="false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customFormat="false" ht="15.75" hidden="false" customHeight="true" outlineLevel="0" collapsed="false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customFormat="false" ht="15.75" hidden="false" customHeight="true" outlineLevel="0" collapsed="false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customFormat="false" ht="15.75" hidden="false" customHeight="true" outlineLevel="0" collapsed="false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customFormat="false" ht="15.75" hidden="false" customHeight="true" outlineLevel="0" collapsed="false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customFormat="false" ht="15.75" hidden="false" customHeight="true" outlineLevel="0" collapsed="false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customFormat="false" ht="15.75" hidden="false" customHeight="true" outlineLevel="0" collapsed="false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customFormat="false" ht="15.75" hidden="false" customHeight="true" outlineLevel="0" collapsed="false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customFormat="false" ht="15.75" hidden="false" customHeight="true" outlineLevel="0" collapsed="false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customFormat="false" ht="15.75" hidden="false" customHeight="true" outlineLevel="0" collapsed="false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customFormat="false" ht="15.75" hidden="false" customHeight="true" outlineLevel="0" collapsed="false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customFormat="false" ht="15.75" hidden="false" customHeight="true" outlineLevel="0" collapsed="false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customFormat="false" ht="15.75" hidden="false" customHeight="true" outlineLevel="0" collapsed="false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customFormat="false" ht="15.75" hidden="false" customHeight="true" outlineLevel="0" collapsed="false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customFormat="false" ht="15.75" hidden="false" customHeight="true" outlineLevel="0" collapsed="false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customFormat="false" ht="15.75" hidden="false" customHeight="true" outlineLevel="0" collapsed="false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customFormat="false" ht="15.75" hidden="false" customHeight="true" outlineLevel="0" collapsed="false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customFormat="false" ht="15.75" hidden="false" customHeight="true" outlineLevel="0" collapsed="false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customFormat="false" ht="15.75" hidden="false" customHeight="true" outlineLevel="0" collapsed="false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customFormat="false" ht="15.75" hidden="false" customHeight="true" outlineLevel="0" collapsed="false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customFormat="false" ht="15.75" hidden="false" customHeight="true" outlineLevel="0" collapsed="false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customFormat="false" ht="15.75" hidden="false" customHeight="true" outlineLevel="0" collapsed="false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customFormat="false" ht="15.75" hidden="false" customHeight="true" outlineLevel="0" collapsed="false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customFormat="false" ht="15.75" hidden="false" customHeight="true" outlineLevel="0" collapsed="false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customFormat="false" ht="15.75" hidden="false" customHeight="true" outlineLevel="0" collapsed="false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customFormat="false" ht="15.75" hidden="false" customHeight="true" outlineLevel="0" collapsed="false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customFormat="false" ht="15.75" hidden="false" customHeight="true" outlineLevel="0" collapsed="false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customFormat="false" ht="15.75" hidden="false" customHeight="true" outlineLevel="0" collapsed="false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customFormat="false" ht="15.75" hidden="false" customHeight="true" outlineLevel="0" collapsed="false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customFormat="false" ht="15.75" hidden="false" customHeight="true" outlineLevel="0" collapsed="false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customFormat="false" ht="15.75" hidden="false" customHeight="true" outlineLevel="0" collapsed="false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customFormat="false" ht="15.75" hidden="false" customHeight="true" outlineLevel="0" collapsed="false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customFormat="false" ht="15.75" hidden="false" customHeight="true" outlineLevel="0" collapsed="false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customFormat="false" ht="15.75" hidden="false" customHeight="true" outlineLevel="0" collapsed="false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customFormat="false" ht="15.75" hidden="false" customHeight="true" outlineLevel="0" collapsed="false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customFormat="false" ht="15.75" hidden="false" customHeight="true" outlineLevel="0" collapsed="false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customFormat="false" ht="15.75" hidden="false" customHeight="true" outlineLevel="0" collapsed="false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customFormat="false" ht="15.75" hidden="false" customHeight="true" outlineLevel="0" collapsed="false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customFormat="false" ht="15.75" hidden="false" customHeight="true" outlineLevel="0" collapsed="false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customFormat="false" ht="15.75" hidden="false" customHeight="true" outlineLevel="0" collapsed="false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customFormat="false" ht="15.75" hidden="false" customHeight="true" outlineLevel="0" collapsed="false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customFormat="false" ht="15.75" hidden="false" customHeight="true" outlineLevel="0" collapsed="false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customFormat="false" ht="15.75" hidden="false" customHeight="true" outlineLevel="0" collapsed="false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customFormat="false" ht="15.75" hidden="false" customHeight="true" outlineLevel="0" collapsed="false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customFormat="false" ht="15.75" hidden="false" customHeight="true" outlineLevel="0" collapsed="false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customFormat="false" ht="15.75" hidden="false" customHeight="true" outlineLevel="0" collapsed="false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customFormat="false" ht="15.75" hidden="false" customHeight="true" outlineLevel="0" collapsed="false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customFormat="false" ht="15.75" hidden="false" customHeight="true" outlineLevel="0" collapsed="false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customFormat="false" ht="15.75" hidden="false" customHeight="true" outlineLevel="0" collapsed="false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customFormat="false" ht="15.75" hidden="false" customHeight="true" outlineLevel="0" collapsed="false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customFormat="false" ht="15.75" hidden="false" customHeight="true" outlineLevel="0" collapsed="false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customFormat="false" ht="15.75" hidden="false" customHeight="true" outlineLevel="0" collapsed="false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customFormat="false" ht="15.75" hidden="false" customHeight="true" outlineLevel="0" collapsed="false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customFormat="false" ht="15.75" hidden="false" customHeight="true" outlineLevel="0" collapsed="false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customFormat="false" ht="15.75" hidden="false" customHeight="true" outlineLevel="0" collapsed="false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customFormat="false" ht="15.75" hidden="false" customHeight="true" outlineLevel="0" collapsed="false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customFormat="false" ht="15.75" hidden="false" customHeight="true" outlineLevel="0" collapsed="false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customFormat="false" ht="15.75" hidden="false" customHeight="true" outlineLevel="0" collapsed="false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customFormat="false" ht="15.75" hidden="false" customHeight="true" outlineLevel="0" collapsed="false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customFormat="false" ht="15.75" hidden="false" customHeight="true" outlineLevel="0" collapsed="false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customFormat="false" ht="15.75" hidden="false" customHeight="true" outlineLevel="0" collapsed="false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customFormat="false" ht="15.75" hidden="false" customHeight="true" outlineLevel="0" collapsed="false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customFormat="false" ht="15.75" hidden="false" customHeight="true" outlineLevel="0" collapsed="false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customFormat="false" ht="15.75" hidden="false" customHeight="true" outlineLevel="0" collapsed="false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customFormat="false" ht="15.75" hidden="false" customHeight="true" outlineLevel="0" collapsed="false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customFormat="false" ht="15.75" hidden="false" customHeight="true" outlineLevel="0" collapsed="false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customFormat="false" ht="15.75" hidden="false" customHeight="true" outlineLevel="0" collapsed="false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customFormat="false" ht="15.75" hidden="false" customHeight="true" outlineLevel="0" collapsed="false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customFormat="false" ht="15.75" hidden="false" customHeight="true" outlineLevel="0" collapsed="false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customFormat="false" ht="15.75" hidden="false" customHeight="true" outlineLevel="0" collapsed="false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customFormat="false" ht="15.75" hidden="false" customHeight="true" outlineLevel="0" collapsed="false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customFormat="false" ht="15.75" hidden="false" customHeight="true" outlineLevel="0" collapsed="false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customFormat="false" ht="15.75" hidden="false" customHeight="true" outlineLevel="0" collapsed="false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customFormat="false" ht="15.75" hidden="false" customHeight="true" outlineLevel="0" collapsed="false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customFormat="false" ht="15.75" hidden="false" customHeight="true" outlineLevel="0" collapsed="false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customFormat="false" ht="15.75" hidden="false" customHeight="true" outlineLevel="0" collapsed="false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customFormat="false" ht="15.75" hidden="false" customHeight="true" outlineLevel="0" collapsed="false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customFormat="false" ht="15.75" hidden="false" customHeight="true" outlineLevel="0" collapsed="false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customFormat="false" ht="15.75" hidden="false" customHeight="true" outlineLevel="0" collapsed="false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customFormat="false" ht="15.75" hidden="false" customHeight="true" outlineLevel="0" collapsed="false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customFormat="false" ht="15.75" hidden="false" customHeight="true" outlineLevel="0" collapsed="false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customFormat="false" ht="15.75" hidden="false" customHeight="true" outlineLevel="0" collapsed="false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customFormat="false" ht="15.75" hidden="false" customHeight="true" outlineLevel="0" collapsed="false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customFormat="false" ht="15.75" hidden="false" customHeight="true" outlineLevel="0" collapsed="false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customFormat="false" ht="15.75" hidden="false" customHeight="true" outlineLevel="0" collapsed="false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customFormat="false" ht="15.75" hidden="false" customHeight="true" outlineLevel="0" collapsed="false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customFormat="false" ht="15.75" hidden="false" customHeight="true" outlineLevel="0" collapsed="false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customFormat="false" ht="15.75" hidden="false" customHeight="true" outlineLevel="0" collapsed="false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customFormat="false" ht="15.75" hidden="false" customHeight="true" outlineLevel="0" collapsed="false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customFormat="false" ht="15.75" hidden="false" customHeight="true" outlineLevel="0" collapsed="false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customFormat="false" ht="15.75" hidden="false" customHeight="true" outlineLevel="0" collapsed="false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customFormat="false" ht="15.75" hidden="false" customHeight="true" outlineLevel="0" collapsed="false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customFormat="false" ht="15.75" hidden="false" customHeight="true" outlineLevel="0" collapsed="false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customFormat="false" ht="15.75" hidden="false" customHeight="true" outlineLevel="0" collapsed="false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customFormat="false" ht="15.75" hidden="false" customHeight="true" outlineLevel="0" collapsed="false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customFormat="false" ht="15.75" hidden="false" customHeight="true" outlineLevel="0" collapsed="false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customFormat="false" ht="15.75" hidden="false" customHeight="true" outlineLevel="0" collapsed="false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customFormat="false" ht="15.75" hidden="false" customHeight="true" outlineLevel="0" collapsed="false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customFormat="false" ht="15.75" hidden="false" customHeight="true" outlineLevel="0" collapsed="false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customFormat="false" ht="15.75" hidden="false" customHeight="true" outlineLevel="0" collapsed="false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customFormat="false" ht="15.75" hidden="false" customHeight="true" outlineLevel="0" collapsed="false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customFormat="false" ht="15.75" hidden="false" customHeight="true" outlineLevel="0" collapsed="false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customFormat="false" ht="15.75" hidden="false" customHeight="true" outlineLevel="0" collapsed="false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customFormat="false" ht="15.75" hidden="false" customHeight="true" outlineLevel="0" collapsed="false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customFormat="false" ht="15.75" hidden="false" customHeight="true" outlineLevel="0" collapsed="false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customFormat="false" ht="15.75" hidden="false" customHeight="true" outlineLevel="0" collapsed="false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customFormat="false" ht="15.75" hidden="false" customHeight="true" outlineLevel="0" collapsed="false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customFormat="false" ht="15.75" hidden="false" customHeight="true" outlineLevel="0" collapsed="false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customFormat="false" ht="15.75" hidden="false" customHeight="true" outlineLevel="0" collapsed="false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customFormat="false" ht="15.75" hidden="false" customHeight="true" outlineLevel="0" collapsed="false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customFormat="false" ht="15.75" hidden="false" customHeight="true" outlineLevel="0" collapsed="false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customFormat="false" ht="15.75" hidden="false" customHeight="true" outlineLevel="0" collapsed="false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customFormat="false" ht="15.75" hidden="false" customHeight="true" outlineLevel="0" collapsed="false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customFormat="false" ht="15.75" hidden="false" customHeight="true" outlineLevel="0" collapsed="false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customFormat="false" ht="15.75" hidden="false" customHeight="true" outlineLevel="0" collapsed="false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customFormat="false" ht="15.75" hidden="false" customHeight="true" outlineLevel="0" collapsed="false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customFormat="false" ht="15.75" hidden="false" customHeight="true" outlineLevel="0" collapsed="false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customFormat="false" ht="15.75" hidden="false" customHeight="true" outlineLevel="0" collapsed="false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customFormat="false" ht="15.75" hidden="false" customHeight="true" outlineLevel="0" collapsed="false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customFormat="false" ht="15.75" hidden="false" customHeight="true" outlineLevel="0" collapsed="false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customFormat="false" ht="15.75" hidden="false" customHeight="true" outlineLevel="0" collapsed="false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customFormat="false" ht="15.75" hidden="false" customHeight="true" outlineLevel="0" collapsed="false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customFormat="false" ht="15.75" hidden="false" customHeight="true" outlineLevel="0" collapsed="false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customFormat="false" ht="15.75" hidden="false" customHeight="true" outlineLevel="0" collapsed="false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customFormat="false" ht="15.75" hidden="false" customHeight="true" outlineLevel="0" collapsed="false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customFormat="false" ht="15.75" hidden="false" customHeight="true" outlineLevel="0" collapsed="false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customFormat="false" ht="15.75" hidden="false" customHeight="true" outlineLevel="0" collapsed="false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customFormat="false" ht="15.75" hidden="false" customHeight="true" outlineLevel="0" collapsed="false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customFormat="false" ht="15.75" hidden="false" customHeight="true" outlineLevel="0" collapsed="false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customFormat="false" ht="15.75" hidden="false" customHeight="true" outlineLevel="0" collapsed="false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customFormat="false" ht="15.75" hidden="false" customHeight="true" outlineLevel="0" collapsed="false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customFormat="false" ht="15.75" hidden="false" customHeight="true" outlineLevel="0" collapsed="false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customFormat="false" ht="15.75" hidden="false" customHeight="true" outlineLevel="0" collapsed="false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customFormat="false" ht="15.75" hidden="false" customHeight="true" outlineLevel="0" collapsed="false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customFormat="false" ht="15.75" hidden="false" customHeight="true" outlineLevel="0" collapsed="false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customFormat="false" ht="15.75" hidden="false" customHeight="true" outlineLevel="0" collapsed="false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customFormat="false" ht="15.75" hidden="false" customHeight="true" outlineLevel="0" collapsed="false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customFormat="false" ht="15.75" hidden="false" customHeight="true" outlineLevel="0" collapsed="false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customFormat="false" ht="15.75" hidden="false" customHeight="true" outlineLevel="0" collapsed="false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customFormat="false" ht="15.75" hidden="false" customHeight="true" outlineLevel="0" collapsed="false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customFormat="false" ht="15.75" hidden="false" customHeight="true" outlineLevel="0" collapsed="false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customFormat="false" ht="15.75" hidden="false" customHeight="true" outlineLevel="0" collapsed="false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customFormat="false" ht="15.75" hidden="false" customHeight="true" outlineLevel="0" collapsed="false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customFormat="false" ht="15.75" hidden="false" customHeight="true" outlineLevel="0" collapsed="false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customFormat="false" ht="15.75" hidden="false" customHeight="true" outlineLevel="0" collapsed="false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customFormat="false" ht="15.75" hidden="false" customHeight="true" outlineLevel="0" collapsed="false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customFormat="false" ht="15.75" hidden="false" customHeight="true" outlineLevel="0" collapsed="false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customFormat="false" ht="15.75" hidden="false" customHeight="true" outlineLevel="0" collapsed="false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customFormat="false" ht="15.75" hidden="false" customHeight="true" outlineLevel="0" collapsed="false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customFormat="false" ht="15.75" hidden="false" customHeight="true" outlineLevel="0" collapsed="false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customFormat="false" ht="15.75" hidden="false" customHeight="true" outlineLevel="0" collapsed="false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customFormat="false" ht="15.75" hidden="false" customHeight="true" outlineLevel="0" collapsed="false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customFormat="false" ht="15.75" hidden="false" customHeight="true" outlineLevel="0" collapsed="false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customFormat="false" ht="15.75" hidden="false" customHeight="true" outlineLevel="0" collapsed="false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customFormat="false" ht="15.75" hidden="false" customHeight="true" outlineLevel="0" collapsed="false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customFormat="false" ht="15.75" hidden="false" customHeight="true" outlineLevel="0" collapsed="false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customFormat="false" ht="15.75" hidden="false" customHeight="true" outlineLevel="0" collapsed="false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customFormat="false" ht="15.75" hidden="false" customHeight="true" outlineLevel="0" collapsed="false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customFormat="false" ht="15.75" hidden="false" customHeight="true" outlineLevel="0" collapsed="false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customFormat="false" ht="15.75" hidden="false" customHeight="true" outlineLevel="0" collapsed="false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customFormat="false" ht="15.75" hidden="false" customHeight="true" outlineLevel="0" collapsed="false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customFormat="false" ht="15.75" hidden="false" customHeight="true" outlineLevel="0" collapsed="false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customFormat="false" ht="15.75" hidden="false" customHeight="true" outlineLevel="0" collapsed="false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customFormat="false" ht="15.75" hidden="false" customHeight="true" outlineLevel="0" collapsed="false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customFormat="false" ht="15.75" hidden="false" customHeight="true" outlineLevel="0" collapsed="false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customFormat="false" ht="15.75" hidden="false" customHeight="true" outlineLevel="0" collapsed="false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customFormat="false" ht="15.75" hidden="false" customHeight="true" outlineLevel="0" collapsed="false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customFormat="false" ht="15.75" hidden="false" customHeight="true" outlineLevel="0" collapsed="false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customFormat="false" ht="15.75" hidden="false" customHeight="true" outlineLevel="0" collapsed="false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customFormat="false" ht="15.75" hidden="false" customHeight="true" outlineLevel="0" collapsed="false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customFormat="false" ht="15.75" hidden="false" customHeight="true" outlineLevel="0" collapsed="false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customFormat="false" ht="15.75" hidden="false" customHeight="true" outlineLevel="0" collapsed="false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customFormat="false" ht="15.75" hidden="false" customHeight="true" outlineLevel="0" collapsed="false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customFormat="false" ht="15.75" hidden="false" customHeight="true" outlineLevel="0" collapsed="false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customFormat="false" ht="15.75" hidden="false" customHeight="true" outlineLevel="0" collapsed="false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customFormat="false" ht="15.75" hidden="false" customHeight="true" outlineLevel="0" collapsed="false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customFormat="false" ht="15.75" hidden="false" customHeight="true" outlineLevel="0" collapsed="false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customFormat="false" ht="15.75" hidden="false" customHeight="true" outlineLevel="0" collapsed="false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customFormat="false" ht="15.75" hidden="false" customHeight="true" outlineLevel="0" collapsed="false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customFormat="false" ht="15.75" hidden="false" customHeight="true" outlineLevel="0" collapsed="false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customFormat="false" ht="15.75" hidden="false" customHeight="true" outlineLevel="0" collapsed="false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customFormat="false" ht="15.75" hidden="false" customHeight="true" outlineLevel="0" collapsed="false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customFormat="false" ht="15.75" hidden="false" customHeight="true" outlineLevel="0" collapsed="false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customFormat="false" ht="15.75" hidden="false" customHeight="true" outlineLevel="0" collapsed="false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customFormat="false" ht="15.75" hidden="false" customHeight="true" outlineLevel="0" collapsed="false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customFormat="false" ht="15.75" hidden="false" customHeight="true" outlineLevel="0" collapsed="false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customFormat="false" ht="15.75" hidden="false" customHeight="true" outlineLevel="0" collapsed="false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customFormat="false" ht="15.75" hidden="false" customHeight="true" outlineLevel="0" collapsed="false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customFormat="false" ht="15.75" hidden="false" customHeight="true" outlineLevel="0" collapsed="false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customFormat="false" ht="15.75" hidden="false" customHeight="true" outlineLevel="0" collapsed="false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customFormat="false" ht="15.75" hidden="false" customHeight="true" outlineLevel="0" collapsed="false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customFormat="false" ht="15.75" hidden="false" customHeight="true" outlineLevel="0" collapsed="false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customFormat="false" ht="15.75" hidden="false" customHeight="true" outlineLevel="0" collapsed="false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customFormat="false" ht="15.75" hidden="false" customHeight="true" outlineLevel="0" collapsed="false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customFormat="false" ht="15.75" hidden="false" customHeight="true" outlineLevel="0" collapsed="false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customFormat="false" ht="15.75" hidden="false" customHeight="true" outlineLevel="0" collapsed="false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customFormat="false" ht="15.75" hidden="false" customHeight="true" outlineLevel="0" collapsed="false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customFormat="false" ht="15.75" hidden="false" customHeight="true" outlineLevel="0" collapsed="false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customFormat="false" ht="15.75" hidden="false" customHeight="true" outlineLevel="0" collapsed="false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customFormat="false" ht="15.75" hidden="false" customHeight="true" outlineLevel="0" collapsed="false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customFormat="false" ht="15.75" hidden="false" customHeight="true" outlineLevel="0" collapsed="false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customFormat="false" ht="15.75" hidden="false" customHeight="true" outlineLevel="0" collapsed="false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customFormat="false" ht="15.75" hidden="false" customHeight="true" outlineLevel="0" collapsed="false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customFormat="false" ht="15.75" hidden="false" customHeight="true" outlineLevel="0" collapsed="false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customFormat="false" ht="15.75" hidden="false" customHeight="true" outlineLevel="0" collapsed="false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customFormat="false" ht="15.75" hidden="false" customHeight="true" outlineLevel="0" collapsed="false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customFormat="false" ht="15.75" hidden="false" customHeight="true" outlineLevel="0" collapsed="false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customFormat="false" ht="15.75" hidden="false" customHeight="true" outlineLevel="0" collapsed="false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customFormat="false" ht="15.75" hidden="false" customHeight="true" outlineLevel="0" collapsed="false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customFormat="false" ht="15.75" hidden="false" customHeight="true" outlineLevel="0" collapsed="false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customFormat="false" ht="15.75" hidden="false" customHeight="true" outlineLevel="0" collapsed="false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customFormat="false" ht="15.75" hidden="false" customHeight="true" outlineLevel="0" collapsed="false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customFormat="false" ht="15.75" hidden="false" customHeight="true" outlineLevel="0" collapsed="false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customFormat="false" ht="15.75" hidden="false" customHeight="true" outlineLevel="0" collapsed="false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customFormat="false" ht="15.75" hidden="false" customHeight="true" outlineLevel="0" collapsed="false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customFormat="false" ht="15.75" hidden="false" customHeight="true" outlineLevel="0" collapsed="false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customFormat="false" ht="15.75" hidden="false" customHeight="true" outlineLevel="0" collapsed="false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customFormat="false" ht="15.75" hidden="false" customHeight="true" outlineLevel="0" collapsed="false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customFormat="false" ht="15.75" hidden="false" customHeight="true" outlineLevel="0" collapsed="false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customFormat="false" ht="15.75" hidden="false" customHeight="true" outlineLevel="0" collapsed="false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customFormat="false" ht="15.75" hidden="false" customHeight="true" outlineLevel="0" collapsed="false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customFormat="false" ht="15.75" hidden="false" customHeight="true" outlineLevel="0" collapsed="false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customFormat="false" ht="15.75" hidden="false" customHeight="true" outlineLevel="0" collapsed="false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customFormat="false" ht="15.75" hidden="false" customHeight="true" outlineLevel="0" collapsed="false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customFormat="false" ht="15.75" hidden="false" customHeight="true" outlineLevel="0" collapsed="false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customFormat="false" ht="15.75" hidden="false" customHeight="true" outlineLevel="0" collapsed="false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customFormat="false" ht="15.75" hidden="false" customHeight="true" outlineLevel="0" collapsed="false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customFormat="false" ht="15.75" hidden="false" customHeight="true" outlineLevel="0" collapsed="false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customFormat="false" ht="15.75" hidden="false" customHeight="true" outlineLevel="0" collapsed="false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customFormat="false" ht="15.75" hidden="false" customHeight="true" outlineLevel="0" collapsed="false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customFormat="false" ht="15.75" hidden="false" customHeight="true" outlineLevel="0" collapsed="false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customFormat="false" ht="15.75" hidden="false" customHeight="true" outlineLevel="0" collapsed="false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customFormat="false" ht="15.75" hidden="false" customHeight="true" outlineLevel="0" collapsed="false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customFormat="false" ht="15.75" hidden="false" customHeight="true" outlineLevel="0" collapsed="false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customFormat="false" ht="15.75" hidden="false" customHeight="true" outlineLevel="0" collapsed="false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customFormat="false" ht="15.75" hidden="false" customHeight="true" outlineLevel="0" collapsed="false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customFormat="false" ht="15.75" hidden="false" customHeight="true" outlineLevel="0" collapsed="false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customFormat="false" ht="15.75" hidden="false" customHeight="true" outlineLevel="0" collapsed="false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customFormat="false" ht="15.75" hidden="false" customHeight="true" outlineLevel="0" collapsed="false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customFormat="false" ht="15.75" hidden="false" customHeight="true" outlineLevel="0" collapsed="false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customFormat="false" ht="15.75" hidden="false" customHeight="true" outlineLevel="0" collapsed="false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customFormat="false" ht="15.75" hidden="false" customHeight="true" outlineLevel="0" collapsed="false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customFormat="false" ht="15.75" hidden="false" customHeight="true" outlineLevel="0" collapsed="false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customFormat="false" ht="15.75" hidden="false" customHeight="true" outlineLevel="0" collapsed="false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customFormat="false" ht="15.75" hidden="false" customHeight="true" outlineLevel="0" collapsed="false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customFormat="false" ht="15.75" hidden="false" customHeight="true" outlineLevel="0" collapsed="false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customFormat="false" ht="15.75" hidden="false" customHeight="true" outlineLevel="0" collapsed="false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customFormat="false" ht="15.75" hidden="false" customHeight="true" outlineLevel="0" collapsed="false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customFormat="false" ht="15.75" hidden="false" customHeight="true" outlineLevel="0" collapsed="false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customFormat="false" ht="15.75" hidden="false" customHeight="true" outlineLevel="0" collapsed="false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customFormat="false" ht="15.75" hidden="false" customHeight="true" outlineLevel="0" collapsed="false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customFormat="false" ht="15.75" hidden="false" customHeight="true" outlineLevel="0" collapsed="false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customFormat="false" ht="15.75" hidden="false" customHeight="true" outlineLevel="0" collapsed="false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customFormat="false" ht="15.75" hidden="false" customHeight="true" outlineLevel="0" collapsed="false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customFormat="false" ht="15.75" hidden="false" customHeight="true" outlineLevel="0" collapsed="false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customFormat="false" ht="15.75" hidden="false" customHeight="true" outlineLevel="0" collapsed="false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customFormat="false" ht="15.75" hidden="false" customHeight="true" outlineLevel="0" collapsed="false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customFormat="false" ht="15.75" hidden="false" customHeight="true" outlineLevel="0" collapsed="false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 customFormat="false" ht="15.75" hidden="false" customHeight="true" outlineLevel="0" collapsed="false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 customFormat="false" ht="15.75" hidden="false" customHeight="true" outlineLevel="0" collapsed="false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 customFormat="false" ht="15.75" hidden="false" customHeight="true" outlineLevel="0" collapsed="false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 customFormat="false" ht="15.75" hidden="false" customHeight="true" outlineLevel="0" collapsed="false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 customFormat="false" ht="15.75" hidden="false" customHeight="true" outlineLevel="0" collapsed="false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 customFormat="false" ht="15.75" hidden="false" customHeight="true" outlineLevel="0" collapsed="false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</sheetData>
  <mergeCells count="5">
    <mergeCell ref="G2:H2"/>
    <mergeCell ref="B3:C3"/>
    <mergeCell ref="C7:F7"/>
    <mergeCell ref="C16:F16"/>
    <mergeCell ref="C25:F25"/>
  </mergeCells>
  <conditionalFormatting sqref="G10:G31">
    <cfRule type="containsText" priority="2" operator="containsText" aboveAverage="0" equalAverage="0" bottom="0" percent="0" rank="0" text="No" dxfId="5">
      <formula>NOT(ISERROR(SEARCH("No",G10)))</formula>
    </cfRule>
  </conditionalFormatting>
  <hyperlinks>
    <hyperlink ref="B3" r:id="rId1" display="pauant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FBFBF"/>
    <pageSetUpPr fitToPage="false"/>
  </sheetPr>
  <dimension ref="A1:AC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I222" activeCellId="0" sqref="AI222"/>
    </sheetView>
  </sheetViews>
  <sheetFormatPr defaultColWidth="14.640625" defaultRowHeight="14.4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.99"/>
    <col collapsed="false" customWidth="true" hidden="false" outlineLevel="0" max="3" min="3" style="0" width="27.33"/>
    <col collapsed="false" customWidth="true" hidden="false" outlineLevel="0" max="4" min="4" style="0" width="23.88"/>
    <col collapsed="false" customWidth="true" hidden="false" outlineLevel="0" max="7" min="5" style="0" width="14.11"/>
    <col collapsed="false" customWidth="true" hidden="false" outlineLevel="0" max="8" min="8" style="0" width="17.67"/>
    <col collapsed="false" customWidth="true" hidden="false" outlineLevel="0" max="9" min="9" style="0" width="16.44"/>
    <col collapsed="false" customWidth="true" hidden="false" outlineLevel="0" max="10" min="10" style="0" width="25"/>
    <col collapsed="false" customWidth="true" hidden="false" outlineLevel="0" max="11" min="11" style="0" width="13.66"/>
    <col collapsed="false" customWidth="true" hidden="false" outlineLevel="0" max="12" min="12" style="0" width="17.33"/>
    <col collapsed="false" customWidth="true" hidden="true" outlineLevel="0" max="27" min="13" style="0" width="12.1"/>
  </cols>
  <sheetData>
    <row r="1" customFormat="false" ht="22.5" hidden="false" customHeight="true" outlineLevel="0" collapsed="false">
      <c r="A1" s="97"/>
      <c r="B1" s="98"/>
      <c r="C1" s="98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50"/>
      <c r="AC1" s="50"/>
    </row>
    <row r="2" customFormat="false" ht="27.75" hidden="false" customHeight="true" outlineLevel="0" collapsed="false">
      <c r="A2" s="97"/>
      <c r="B2" s="98"/>
      <c r="C2" s="98"/>
      <c r="D2" s="101" t="s">
        <v>313</v>
      </c>
      <c r="E2" s="270" t="s">
        <v>341</v>
      </c>
      <c r="F2" s="99"/>
      <c r="G2" s="99"/>
      <c r="H2" s="99"/>
      <c r="I2" s="99"/>
      <c r="J2" s="99"/>
      <c r="K2" s="99"/>
      <c r="L2" s="99"/>
      <c r="M2" s="99"/>
      <c r="N2" s="99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50"/>
      <c r="AC2" s="50"/>
    </row>
    <row r="3" customFormat="false" ht="18.75" hidden="false" customHeight="true" outlineLevel="0" collapsed="false">
      <c r="A3" s="104"/>
      <c r="B3" s="105" t="s">
        <v>109</v>
      </c>
      <c r="C3" s="105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50"/>
      <c r="AC3" s="50"/>
    </row>
    <row r="4" customFormat="false" ht="74.1" hidden="false" customHeight="true" outlineLevel="0" collapsed="false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50"/>
      <c r="AA4" s="50"/>
    </row>
    <row r="5" customFormat="false" ht="13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0"/>
      <c r="AA5" s="50"/>
    </row>
    <row r="6" customFormat="false" ht="21" hidden="false" customHeight="false" outlineLevel="0" collapsed="false">
      <c r="A6" s="8"/>
      <c r="B6" s="8"/>
      <c r="C6" s="9" t="s">
        <v>218</v>
      </c>
      <c r="D6" s="107"/>
      <c r="E6" s="107"/>
      <c r="F6" s="107"/>
      <c r="G6" s="287" t="s">
        <v>61</v>
      </c>
      <c r="H6" s="287"/>
      <c r="I6" s="19"/>
      <c r="J6" s="19"/>
      <c r="K6" s="19"/>
      <c r="L6" s="19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5.2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19"/>
      <c r="J7" s="19"/>
      <c r="K7" s="19"/>
      <c r="L7" s="1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customFormat="false" ht="13.5" hidden="false" customHeight="true" outlineLevel="0" collapsed="false">
      <c r="A8" s="8"/>
      <c r="B8" s="8"/>
      <c r="C8" s="8"/>
      <c r="D8" s="71" t="s">
        <v>63</v>
      </c>
      <c r="E8" s="8"/>
      <c r="F8" s="8"/>
      <c r="G8" s="8"/>
      <c r="H8" s="8"/>
      <c r="I8" s="19"/>
      <c r="J8" s="19"/>
      <c r="K8" s="19"/>
      <c r="L8" s="19"/>
      <c r="M8" s="8"/>
      <c r="N8" s="8"/>
      <c r="O8" s="8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50"/>
    </row>
    <row r="9" customFormat="false" ht="18" hidden="false" customHeight="true" outlineLevel="0" collapsed="false">
      <c r="A9" s="8"/>
      <c r="B9" s="8"/>
      <c r="C9" s="110" t="s">
        <v>342</v>
      </c>
      <c r="D9" s="289" t="n">
        <f aca="false">+'Inversión compra'!G47</f>
        <v>175000</v>
      </c>
      <c r="E9" s="8"/>
      <c r="F9" s="8"/>
      <c r="G9" s="8"/>
      <c r="H9" s="8"/>
      <c r="I9" s="19"/>
      <c r="J9" s="19"/>
      <c r="K9" s="19"/>
      <c r="L9" s="19"/>
      <c r="M9" s="8"/>
      <c r="N9" s="8"/>
      <c r="O9" s="8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50"/>
    </row>
    <row r="10" customFormat="false" ht="18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19"/>
      <c r="J10" s="19"/>
      <c r="K10" s="19"/>
      <c r="L10" s="19"/>
      <c r="M10" s="8"/>
      <c r="N10" s="8"/>
      <c r="O10" s="8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50"/>
    </row>
    <row r="11" customFormat="false" ht="18" hidden="false" customHeight="true" outlineLevel="0" collapsed="false">
      <c r="A11" s="8"/>
      <c r="B11" s="8"/>
      <c r="C11" s="119" t="s">
        <v>114</v>
      </c>
      <c r="D11" s="9"/>
      <c r="E11" s="8"/>
      <c r="F11" s="8"/>
      <c r="G11" s="8"/>
      <c r="H11" s="8"/>
      <c r="I11" s="19"/>
      <c r="J11" s="19"/>
      <c r="K11" s="19"/>
      <c r="L11" s="19"/>
      <c r="M11" s="8"/>
      <c r="N11" s="8"/>
      <c r="O11" s="8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50"/>
    </row>
    <row r="12" customFormat="false" ht="18" hidden="false" customHeight="true" outlineLevel="0" collapsed="false">
      <c r="A12" s="8"/>
      <c r="B12" s="8"/>
      <c r="C12" s="119"/>
      <c r="D12" s="8"/>
      <c r="E12" s="120"/>
      <c r="F12" s="8"/>
      <c r="G12" s="8"/>
      <c r="H12" s="8"/>
      <c r="I12" s="19"/>
      <c r="J12" s="19"/>
      <c r="K12" s="19"/>
      <c r="L12" s="19"/>
      <c r="M12" s="8"/>
      <c r="N12" s="8"/>
      <c r="O12" s="8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50"/>
    </row>
    <row r="13" customFormat="false" ht="18" hidden="false" customHeight="true" outlineLevel="0" collapsed="false">
      <c r="A13" s="8"/>
      <c r="B13" s="8"/>
      <c r="C13" s="8"/>
      <c r="D13" s="8"/>
      <c r="E13" s="121" t="s">
        <v>343</v>
      </c>
      <c r="F13" s="122" t="s">
        <v>344</v>
      </c>
      <c r="G13" s="122" t="s">
        <v>345</v>
      </c>
      <c r="H13" s="122" t="s">
        <v>346</v>
      </c>
      <c r="I13" s="122" t="s">
        <v>347</v>
      </c>
      <c r="J13" s="122" t="s">
        <v>348</v>
      </c>
      <c r="K13" s="19"/>
      <c r="L13" s="19"/>
      <c r="M13" s="8"/>
      <c r="N13" s="8"/>
      <c r="O13" s="8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50"/>
    </row>
    <row r="14" customFormat="false" ht="18" hidden="false" customHeight="true" outlineLevel="0" collapsed="false">
      <c r="A14" s="8"/>
      <c r="B14" s="8"/>
      <c r="C14" s="110" t="s">
        <v>349</v>
      </c>
      <c r="D14" s="36" t="s">
        <v>350</v>
      </c>
      <c r="E14" s="302" t="n">
        <v>200</v>
      </c>
      <c r="F14" s="303" t="n">
        <v>0.002</v>
      </c>
      <c r="G14" s="304" t="n">
        <f aca="false">+F14*D9</f>
        <v>350</v>
      </c>
      <c r="H14" s="302" t="n">
        <v>150</v>
      </c>
      <c r="I14" s="304" t="n">
        <f aca="false">+G14-(E14-H14)</f>
        <v>300</v>
      </c>
      <c r="J14" s="305" t="str">
        <f aca="false">+IF(I14&gt;0,"Compensa","No compensa")</f>
        <v>Compensa</v>
      </c>
      <c r="K14" s="19"/>
      <c r="L14" s="19"/>
      <c r="M14" s="8"/>
      <c r="N14" s="8"/>
      <c r="O14" s="8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50"/>
    </row>
    <row r="15" customFormat="false" ht="18" hidden="false" customHeight="true" outlineLevel="0" collapsed="false">
      <c r="A15" s="8"/>
      <c r="B15" s="8"/>
      <c r="C15" s="110"/>
      <c r="D15" s="8" t="s">
        <v>351</v>
      </c>
      <c r="E15" s="306" t="n">
        <v>250</v>
      </c>
      <c r="F15" s="307" t="n">
        <v>0.0015</v>
      </c>
      <c r="G15" s="308" t="n">
        <f aca="false">+F15*D9</f>
        <v>262.5</v>
      </c>
      <c r="H15" s="306" t="n">
        <v>100</v>
      </c>
      <c r="I15" s="308" t="n">
        <f aca="false">+G15-(E15-H15)</f>
        <v>112.5</v>
      </c>
      <c r="J15" s="309" t="str">
        <f aca="false">+IF(I15&gt;0,"Compensa","No compensa")</f>
        <v>Compensa</v>
      </c>
      <c r="K15" s="19"/>
      <c r="L15" s="19"/>
      <c r="M15" s="8"/>
      <c r="N15" s="8"/>
      <c r="O15" s="8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50"/>
    </row>
    <row r="16" customFormat="false" ht="18" hidden="false" customHeight="true" outlineLevel="0" collapsed="false">
      <c r="A16" s="8"/>
      <c r="B16" s="8"/>
      <c r="C16" s="110"/>
      <c r="D16" s="8" t="s">
        <v>352</v>
      </c>
      <c r="E16" s="306" t="n">
        <v>0</v>
      </c>
      <c r="F16" s="307" t="n">
        <v>0.003</v>
      </c>
      <c r="G16" s="308" t="n">
        <f aca="false">+F16*D9</f>
        <v>525</v>
      </c>
      <c r="H16" s="306" t="n">
        <v>0</v>
      </c>
      <c r="I16" s="308" t="n">
        <f aca="false">+G16-(E16-H16)</f>
        <v>525</v>
      </c>
      <c r="J16" s="310" t="str">
        <f aca="false">+IF(I16&gt;0,"Compensa","No compensa")</f>
        <v>Compensa</v>
      </c>
      <c r="K16" s="19"/>
      <c r="L16" s="19"/>
      <c r="M16" s="8"/>
      <c r="N16" s="8"/>
      <c r="O16" s="8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50"/>
    </row>
    <row r="17" customFormat="false" ht="18" hidden="false" customHeight="true" outlineLevel="0" collapsed="false">
      <c r="A17" s="8"/>
      <c r="B17" s="8"/>
      <c r="C17" s="110"/>
      <c r="D17" s="69" t="s">
        <v>353</v>
      </c>
      <c r="E17" s="311" t="n">
        <v>30</v>
      </c>
      <c r="F17" s="312" t="n">
        <v>0.0005</v>
      </c>
      <c r="G17" s="313" t="n">
        <f aca="false">+F17*D9</f>
        <v>87.5</v>
      </c>
      <c r="H17" s="311" t="n">
        <v>0</v>
      </c>
      <c r="I17" s="313" t="n">
        <f aca="false">+G17-(E17-H17)</f>
        <v>57.5</v>
      </c>
      <c r="J17" s="314" t="str">
        <f aca="false">+IF(I17&gt;0,"Compensa","No compensa")</f>
        <v>Compensa</v>
      </c>
      <c r="K17" s="19"/>
      <c r="L17" s="19"/>
      <c r="M17" s="8"/>
      <c r="N17" s="8"/>
      <c r="O17" s="8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50"/>
    </row>
    <row r="18" customFormat="false" ht="18" hidden="false" customHeight="true" outlineLevel="0" collapsed="false">
      <c r="A18" s="8"/>
      <c r="B18" s="19"/>
      <c r="C18" s="107"/>
      <c r="D18" s="107"/>
      <c r="E18" s="107"/>
      <c r="F18" s="107"/>
      <c r="G18" s="107"/>
      <c r="H18" s="19"/>
      <c r="I18" s="19"/>
      <c r="J18" s="19"/>
      <c r="K18" s="19"/>
      <c r="L18" s="19"/>
      <c r="M18" s="19"/>
      <c r="N18" s="19"/>
      <c r="O18" s="19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8" hidden="false" customHeight="true" outlineLevel="0" collapsed="false">
      <c r="A19" s="8"/>
      <c r="B19" s="19"/>
      <c r="C19" s="107"/>
      <c r="D19" s="107"/>
      <c r="E19" s="107"/>
      <c r="F19" s="107"/>
      <c r="G19" s="107"/>
      <c r="H19" s="19"/>
      <c r="I19" s="19"/>
      <c r="J19" s="19"/>
      <c r="K19" s="19"/>
      <c r="L19" s="19"/>
      <c r="M19" s="19"/>
      <c r="N19" s="19"/>
      <c r="O19" s="19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8" hidden="true" customHeight="true" outlineLevel="0" collapsed="false">
      <c r="A20" s="8"/>
      <c r="B20" s="19"/>
      <c r="C20" s="107"/>
      <c r="D20" s="107"/>
      <c r="E20" s="107"/>
      <c r="F20" s="107"/>
      <c r="G20" s="107"/>
      <c r="H20" s="19"/>
      <c r="I20" s="19"/>
      <c r="J20" s="19"/>
      <c r="K20" s="19"/>
      <c r="L20" s="19"/>
      <c r="M20" s="19"/>
      <c r="N20" s="19"/>
      <c r="O20" s="19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8" hidden="true" customHeight="true" outlineLevel="0" collapsed="false">
      <c r="A21" s="8"/>
      <c r="B21" s="19"/>
      <c r="C21" s="107"/>
      <c r="D21" s="107"/>
      <c r="E21" s="107"/>
      <c r="F21" s="107"/>
      <c r="G21" s="107"/>
      <c r="H21" s="19"/>
      <c r="I21" s="19"/>
      <c r="J21" s="19"/>
      <c r="K21" s="19"/>
      <c r="L21" s="19"/>
      <c r="M21" s="19"/>
      <c r="N21" s="19"/>
      <c r="O21" s="19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8" hidden="true" customHeight="true" outlineLevel="0" collapsed="false">
      <c r="A22" s="8"/>
      <c r="B22" s="19"/>
      <c r="C22" s="107"/>
      <c r="D22" s="107"/>
      <c r="E22" s="107"/>
      <c r="F22" s="107"/>
      <c r="G22" s="107"/>
      <c r="H22" s="19"/>
      <c r="I22" s="19"/>
      <c r="J22" s="19"/>
      <c r="K22" s="19"/>
      <c r="L22" s="19"/>
      <c r="M22" s="19"/>
      <c r="N22" s="19"/>
      <c r="O22" s="19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8" hidden="true" customHeight="true" outlineLevel="0" collapsed="false">
      <c r="A23" s="8"/>
      <c r="B23" s="19"/>
      <c r="C23" s="107"/>
      <c r="D23" s="107"/>
      <c r="E23" s="107"/>
      <c r="F23" s="107"/>
      <c r="G23" s="107"/>
      <c r="H23" s="19"/>
      <c r="I23" s="19"/>
      <c r="J23" s="19"/>
      <c r="K23" s="19"/>
      <c r="L23" s="19"/>
      <c r="M23" s="19"/>
      <c r="N23" s="19"/>
      <c r="O23" s="1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8" hidden="true" customHeight="true" outlineLevel="0" collapsed="false">
      <c r="A24" s="8"/>
      <c r="B24" s="19"/>
      <c r="C24" s="107"/>
      <c r="D24" s="107"/>
      <c r="E24" s="107"/>
      <c r="F24" s="107"/>
      <c r="G24" s="107"/>
      <c r="H24" s="19"/>
      <c r="I24" s="19"/>
      <c r="J24" s="19"/>
      <c r="K24" s="19"/>
      <c r="L24" s="19"/>
      <c r="M24" s="19"/>
      <c r="N24" s="19"/>
      <c r="O24" s="19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8" hidden="true" customHeight="true" outlineLevel="0" collapsed="false">
      <c r="A25" s="8"/>
      <c r="B25" s="19"/>
      <c r="C25" s="107"/>
      <c r="D25" s="107"/>
      <c r="E25" s="107"/>
      <c r="F25" s="107"/>
      <c r="G25" s="107"/>
      <c r="H25" s="19"/>
      <c r="I25" s="19"/>
      <c r="J25" s="19"/>
      <c r="K25" s="19"/>
      <c r="L25" s="19"/>
      <c r="M25" s="19"/>
      <c r="N25" s="19"/>
      <c r="O25" s="19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3.5" hidden="true" customHeight="true" outlineLevel="0" collapsed="false">
      <c r="A26" s="8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customFormat="false" ht="13.5" hidden="true" customHeight="true" outlineLevel="0" collapsed="false">
      <c r="A27" s="8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customFormat="false" ht="13.5" hidden="true" customHeight="true" outlineLevel="0" collapsed="false">
      <c r="A28" s="8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customFormat="false" ht="13.5" hidden="true" customHeight="true" outlineLevel="0" collapsed="false">
      <c r="A29" s="8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customFormat="false" ht="13.5" hidden="true" customHeight="true" outlineLevel="0" collapsed="false">
      <c r="A30" s="8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customFormat="false" ht="13.5" hidden="true" customHeight="true" outlineLevel="0" collapsed="false">
      <c r="A31" s="8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customFormat="false" ht="13.5" hidden="true" customHeight="true" outlineLevel="0" collapsed="false">
      <c r="A32" s="8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customFormat="false" ht="13.5" hidden="true" customHeight="true" outlineLevel="0" collapsed="false">
      <c r="A33" s="8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customFormat="false" ht="13.5" hidden="true" customHeight="true" outlineLevel="0" collapsed="false">
      <c r="A34" s="8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customFormat="false" ht="13.5" hidden="true" customHeight="true" outlineLevel="0" collapsed="false">
      <c r="A35" s="8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customFormat="false" ht="13.5" hidden="true" customHeight="true" outlineLevel="0" collapsed="false">
      <c r="A36" s="8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customFormat="false" ht="13.5" hidden="true" customHeight="true" outlineLevel="0" collapsed="false">
      <c r="A37" s="8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customFormat="false" ht="13.5" hidden="true" customHeight="true" outlineLevel="0" collapsed="false">
      <c r="A38" s="8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customFormat="false" ht="13.5" hidden="true" customHeight="true" outlineLevel="0" collapsed="false">
      <c r="A39" s="8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customFormat="false" ht="13.5" hidden="true" customHeight="true" outlineLevel="0" collapsed="false">
      <c r="A40" s="8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customFormat="false" ht="13.5" hidden="true" customHeight="true" outlineLevel="0" collapsed="false">
      <c r="A41" s="8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customFormat="false" ht="13.5" hidden="true" customHeight="true" outlineLevel="0" collapsed="false">
      <c r="A42" s="8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customFormat="false" ht="13.5" hidden="true" customHeight="true" outlineLevel="0" collapsed="false">
      <c r="A43" s="8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customFormat="false" ht="13.5" hidden="true" customHeight="true" outlineLevel="0" collapsed="false">
      <c r="A44" s="8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customFormat="false" ht="13.5" hidden="true" customHeight="true" outlineLevel="0" collapsed="false">
      <c r="A45" s="8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customFormat="false" ht="13.5" hidden="true" customHeight="true" outlineLevel="0" collapsed="false">
      <c r="A46" s="8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customFormat="false" ht="13.5" hidden="true" customHeight="true" outlineLevel="0" collapsed="false">
      <c r="A47" s="8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customFormat="false" ht="13.5" hidden="true" customHeight="true" outlineLevel="0" collapsed="false">
      <c r="A48" s="8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customFormat="false" ht="13.5" hidden="true" customHeight="true" outlineLevel="0" collapsed="false">
      <c r="A49" s="8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customFormat="false" ht="13.5" hidden="true" customHeight="true" outlineLevel="0" collapsed="false">
      <c r="A50" s="8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customFormat="false" ht="13.5" hidden="true" customHeight="true" outlineLevel="0" collapsed="false">
      <c r="A51" s="8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customFormat="false" ht="13.5" hidden="true" customHeight="true" outlineLevel="0" collapsed="false">
      <c r="A52" s="8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customFormat="false" ht="13.5" hidden="true" customHeight="true" outlineLevel="0" collapsed="false">
      <c r="A53" s="8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customFormat="false" ht="13.5" hidden="true" customHeight="true" outlineLevel="0" collapsed="false">
      <c r="A54" s="8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customFormat="false" ht="13.5" hidden="true" customHeight="true" outlineLevel="0" collapsed="false">
      <c r="A55" s="8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customFormat="false" ht="13.5" hidden="true" customHeight="true" outlineLevel="0" collapsed="false">
      <c r="A56" s="8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customFormat="false" ht="13.5" hidden="true" customHeight="true" outlineLevel="0" collapsed="false">
      <c r="A57" s="8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customFormat="false" ht="13.5" hidden="true" customHeight="true" outlineLevel="0" collapsed="false">
      <c r="A58" s="8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customFormat="false" ht="13.5" hidden="true" customHeight="true" outlineLevel="0" collapsed="false">
      <c r="A59" s="8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customFormat="false" ht="13.5" hidden="true" customHeight="true" outlineLevel="0" collapsed="false">
      <c r="A60" s="8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customFormat="false" ht="13.5" hidden="true" customHeight="true" outlineLevel="0" collapsed="false">
      <c r="A61" s="8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customFormat="false" ht="13.5" hidden="true" customHeight="true" outlineLevel="0" collapsed="false">
      <c r="A62" s="8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customFormat="false" ht="13.5" hidden="true" customHeight="true" outlineLevel="0" collapsed="false">
      <c r="A63" s="8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customFormat="false" ht="13.5" hidden="true" customHeight="true" outlineLevel="0" collapsed="false">
      <c r="A64" s="8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customFormat="false" ht="13.5" hidden="true" customHeight="true" outlineLevel="0" collapsed="false">
      <c r="A65" s="8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customFormat="false" ht="13.5" hidden="true" customHeight="true" outlineLevel="0" collapsed="false">
      <c r="A66" s="8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customFormat="false" ht="13.5" hidden="true" customHeight="true" outlineLevel="0" collapsed="false">
      <c r="A67" s="8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customFormat="false" ht="13.5" hidden="true" customHeight="true" outlineLevel="0" collapsed="false">
      <c r="A68" s="8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customFormat="false" ht="13.5" hidden="true" customHeight="true" outlineLevel="0" collapsed="false">
      <c r="A69" s="8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customFormat="false" ht="13.5" hidden="true" customHeight="true" outlineLevel="0" collapsed="false">
      <c r="A70" s="8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customFormat="false" ht="13.5" hidden="true" customHeight="true" outlineLevel="0" collapsed="false">
      <c r="A71" s="8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customFormat="false" ht="13.5" hidden="true" customHeight="true" outlineLevel="0" collapsed="false">
      <c r="A72" s="8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customFormat="false" ht="13.5" hidden="true" customHeight="true" outlineLevel="0" collapsed="false">
      <c r="A73" s="8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customFormat="false" ht="13.5" hidden="true" customHeight="true" outlineLevel="0" collapsed="false">
      <c r="A74" s="8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customFormat="false" ht="13.5" hidden="true" customHeight="true" outlineLevel="0" collapsed="false">
      <c r="A75" s="8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customFormat="false" ht="13.5" hidden="true" customHeight="true" outlineLevel="0" collapsed="false">
      <c r="A76" s="8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customFormat="false" ht="13.5" hidden="true" customHeight="true" outlineLevel="0" collapsed="false">
      <c r="A77" s="8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customFormat="false" ht="13.5" hidden="true" customHeight="true" outlineLevel="0" collapsed="false">
      <c r="A78" s="8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customFormat="false" ht="13.5" hidden="true" customHeight="true" outlineLevel="0" collapsed="false">
      <c r="A79" s="8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customFormat="false" ht="13.5" hidden="true" customHeight="true" outlineLevel="0" collapsed="false">
      <c r="A80" s="8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customFormat="false" ht="13.5" hidden="true" customHeight="true" outlineLevel="0" collapsed="false">
      <c r="A81" s="8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customFormat="false" ht="13.5" hidden="true" customHeight="true" outlineLevel="0" collapsed="false">
      <c r="A82" s="8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customFormat="false" ht="13.5" hidden="true" customHeight="true" outlineLevel="0" collapsed="false">
      <c r="A83" s="8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customFormat="false" ht="13.5" hidden="true" customHeight="true" outlineLevel="0" collapsed="false">
      <c r="A84" s="8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customFormat="false" ht="13.5" hidden="true" customHeight="true" outlineLevel="0" collapsed="false">
      <c r="A85" s="8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customFormat="false" ht="13.5" hidden="true" customHeight="true" outlineLevel="0" collapsed="false">
      <c r="A86" s="8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customFormat="false" ht="13.5" hidden="true" customHeight="true" outlineLevel="0" collapsed="false">
      <c r="A87" s="8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customFormat="false" ht="13.5" hidden="true" customHeight="true" outlineLevel="0" collapsed="false">
      <c r="A88" s="8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customFormat="false" ht="13.5" hidden="true" customHeight="true" outlineLevel="0" collapsed="false">
      <c r="A89" s="8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customFormat="false" ht="13.5" hidden="true" customHeight="true" outlineLevel="0" collapsed="false">
      <c r="A90" s="8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customFormat="false" ht="13.5" hidden="true" customHeight="true" outlineLevel="0" collapsed="false">
      <c r="A91" s="8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customFormat="false" ht="13.5" hidden="true" customHeight="true" outlineLevel="0" collapsed="false">
      <c r="A92" s="8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customFormat="false" ht="13.5" hidden="true" customHeight="true" outlineLevel="0" collapsed="false">
      <c r="A93" s="8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customFormat="false" ht="13.5" hidden="true" customHeight="true" outlineLevel="0" collapsed="false">
      <c r="A94" s="8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customFormat="false" ht="13.5" hidden="true" customHeight="true" outlineLevel="0" collapsed="false">
      <c r="A95" s="8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customFormat="false" ht="13.5" hidden="true" customHeight="true" outlineLevel="0" collapsed="false">
      <c r="A96" s="8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customFormat="false" ht="13.5" hidden="true" customHeight="true" outlineLevel="0" collapsed="false">
      <c r="A97" s="8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customFormat="false" ht="13.5" hidden="true" customHeight="true" outlineLevel="0" collapsed="false">
      <c r="A98" s="8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customFormat="false" ht="13.5" hidden="true" customHeight="true" outlineLevel="0" collapsed="false">
      <c r="A99" s="8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customFormat="false" ht="13.5" hidden="true" customHeight="true" outlineLevel="0" collapsed="false">
      <c r="A100" s="8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customFormat="false" ht="13.5" hidden="true" customHeight="true" outlineLevel="0" collapsed="false">
      <c r="A101" s="8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customFormat="false" ht="13.5" hidden="true" customHeight="true" outlineLevel="0" collapsed="false">
      <c r="A102" s="8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customFormat="false" ht="13.5" hidden="true" customHeight="true" outlineLevel="0" collapsed="false">
      <c r="A103" s="8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customFormat="false" ht="13.5" hidden="true" customHeight="true" outlineLevel="0" collapsed="false">
      <c r="A104" s="8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customFormat="false" ht="13.5" hidden="true" customHeight="true" outlineLevel="0" collapsed="false">
      <c r="A105" s="8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customFormat="false" ht="13.5" hidden="true" customHeight="true" outlineLevel="0" collapsed="false">
      <c r="A106" s="8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customFormat="false" ht="13.5" hidden="true" customHeight="true" outlineLevel="0" collapsed="false">
      <c r="A107" s="8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customFormat="false" ht="13.5" hidden="true" customHeight="true" outlineLevel="0" collapsed="false">
      <c r="A108" s="8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customFormat="false" ht="13.5" hidden="true" customHeight="true" outlineLevel="0" collapsed="false">
      <c r="A109" s="8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customFormat="false" ht="13.5" hidden="true" customHeight="true" outlineLevel="0" collapsed="false">
      <c r="A110" s="8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customFormat="false" ht="13.5" hidden="true" customHeight="true" outlineLevel="0" collapsed="false">
      <c r="A111" s="8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customFormat="false" ht="13.5" hidden="true" customHeight="true" outlineLevel="0" collapsed="false">
      <c r="A112" s="8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customFormat="false" ht="13.5" hidden="true" customHeight="true" outlineLevel="0" collapsed="false">
      <c r="A113" s="8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customFormat="false" ht="13.5" hidden="true" customHeight="true" outlineLevel="0" collapsed="false">
      <c r="A114" s="8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customFormat="false" ht="13.5" hidden="true" customHeight="true" outlineLevel="0" collapsed="false">
      <c r="A115" s="8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customFormat="false" ht="13.5" hidden="true" customHeight="true" outlineLevel="0" collapsed="false">
      <c r="A116" s="8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customFormat="false" ht="13.5" hidden="true" customHeight="true" outlineLevel="0" collapsed="false">
      <c r="A117" s="8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customFormat="false" ht="13.5" hidden="true" customHeight="true" outlineLevel="0" collapsed="false">
      <c r="A118" s="8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customFormat="false" ht="13.5" hidden="true" customHeight="true" outlineLevel="0" collapsed="false">
      <c r="A119" s="8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customFormat="false" ht="13.5" hidden="true" customHeight="true" outlineLevel="0" collapsed="false">
      <c r="A120" s="8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customFormat="false" ht="13.5" hidden="true" customHeight="true" outlineLevel="0" collapsed="false">
      <c r="A121" s="8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customFormat="false" ht="13.5" hidden="true" customHeight="true" outlineLevel="0" collapsed="false">
      <c r="A122" s="8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customFormat="false" ht="13.5" hidden="true" customHeight="true" outlineLevel="0" collapsed="false">
      <c r="A123" s="8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customFormat="false" ht="13.5" hidden="true" customHeight="true" outlineLevel="0" collapsed="false">
      <c r="A124" s="8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customFormat="false" ht="13.5" hidden="true" customHeight="true" outlineLevel="0" collapsed="false">
      <c r="A125" s="8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customFormat="false" ht="13.5" hidden="true" customHeight="true" outlineLevel="0" collapsed="false">
      <c r="A126" s="8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customFormat="false" ht="13.5" hidden="true" customHeight="true" outlineLevel="0" collapsed="false">
      <c r="A127" s="8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customFormat="false" ht="13.5" hidden="true" customHeight="true" outlineLevel="0" collapsed="false">
      <c r="A128" s="8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customFormat="false" ht="13.5" hidden="true" customHeight="true" outlineLevel="0" collapsed="false">
      <c r="A129" s="8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customFormat="false" ht="13.5" hidden="true" customHeight="true" outlineLevel="0" collapsed="false">
      <c r="A130" s="8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customFormat="false" ht="13.5" hidden="true" customHeight="true" outlineLevel="0" collapsed="false">
      <c r="A131" s="8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customFormat="false" ht="13.5" hidden="true" customHeight="true" outlineLevel="0" collapsed="false">
      <c r="A132" s="8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customFormat="false" ht="13.5" hidden="true" customHeight="true" outlineLevel="0" collapsed="false">
      <c r="A133" s="8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customFormat="false" ht="13.5" hidden="true" customHeight="true" outlineLevel="0" collapsed="false">
      <c r="A134" s="8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customFormat="false" ht="13.5" hidden="true" customHeight="true" outlineLevel="0" collapsed="false">
      <c r="A135" s="8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customFormat="false" ht="13.5" hidden="true" customHeight="true" outlineLevel="0" collapsed="false">
      <c r="A136" s="8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customFormat="false" ht="13.5" hidden="true" customHeight="true" outlineLevel="0" collapsed="false">
      <c r="A137" s="8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customFormat="false" ht="13.5" hidden="true" customHeight="true" outlineLevel="0" collapsed="false">
      <c r="A138" s="8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customFormat="false" ht="13.5" hidden="true" customHeight="true" outlineLevel="0" collapsed="false">
      <c r="A139" s="8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customFormat="false" ht="13.5" hidden="true" customHeight="true" outlineLevel="0" collapsed="false">
      <c r="A140" s="8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customFormat="false" ht="13.5" hidden="true" customHeight="true" outlineLevel="0" collapsed="false">
      <c r="A141" s="8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customFormat="false" ht="13.5" hidden="true" customHeight="true" outlineLevel="0" collapsed="false">
      <c r="A142" s="8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customFormat="false" ht="13.5" hidden="true" customHeight="true" outlineLevel="0" collapsed="false">
      <c r="A143" s="8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customFormat="false" ht="13.5" hidden="true" customHeight="true" outlineLevel="0" collapsed="false">
      <c r="A144" s="8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customFormat="false" ht="13.5" hidden="true" customHeight="true" outlineLevel="0" collapsed="false">
      <c r="A145" s="8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customFormat="false" ht="13.5" hidden="true" customHeight="true" outlineLevel="0" collapsed="false">
      <c r="A146" s="8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customFormat="false" ht="13.5" hidden="true" customHeight="true" outlineLevel="0" collapsed="false">
      <c r="A147" s="8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customFormat="false" ht="13.5" hidden="true" customHeight="true" outlineLevel="0" collapsed="false">
      <c r="A148" s="8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customFormat="false" ht="13.5" hidden="true" customHeight="true" outlineLevel="0" collapsed="false">
      <c r="A149" s="8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customFormat="false" ht="13.5" hidden="true" customHeight="true" outlineLevel="0" collapsed="false">
      <c r="A150" s="8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customFormat="false" ht="13.5" hidden="true" customHeight="true" outlineLevel="0" collapsed="false">
      <c r="A151" s="8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customFormat="false" ht="13.5" hidden="true" customHeight="true" outlineLevel="0" collapsed="false">
      <c r="A152" s="8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customFormat="false" ht="13.5" hidden="true" customHeight="true" outlineLevel="0" collapsed="false">
      <c r="A153" s="8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customFormat="false" ht="13.5" hidden="true" customHeight="true" outlineLevel="0" collapsed="false">
      <c r="A154" s="8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customFormat="false" ht="13.5" hidden="true" customHeight="true" outlineLevel="0" collapsed="false">
      <c r="A155" s="8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customFormat="false" ht="13.5" hidden="true" customHeight="true" outlineLevel="0" collapsed="false">
      <c r="A156" s="8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customFormat="false" ht="13.5" hidden="true" customHeight="true" outlineLevel="0" collapsed="false">
      <c r="A157" s="8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customFormat="false" ht="13.5" hidden="true" customHeight="true" outlineLevel="0" collapsed="false">
      <c r="A158" s="8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customFormat="false" ht="13.5" hidden="true" customHeight="true" outlineLevel="0" collapsed="false">
      <c r="A159" s="8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customFormat="false" ht="13.5" hidden="true" customHeight="true" outlineLevel="0" collapsed="false">
      <c r="A160" s="8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customFormat="false" ht="13.5" hidden="true" customHeight="true" outlineLevel="0" collapsed="false">
      <c r="A161" s="8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customFormat="false" ht="13.5" hidden="true" customHeight="true" outlineLevel="0" collapsed="false">
      <c r="A162" s="8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customFormat="false" ht="13.5" hidden="true" customHeight="true" outlineLevel="0" collapsed="false">
      <c r="A163" s="8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customFormat="false" ht="13.5" hidden="true" customHeight="true" outlineLevel="0" collapsed="false">
      <c r="A164" s="8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customFormat="false" ht="13.5" hidden="true" customHeight="true" outlineLevel="0" collapsed="false">
      <c r="A165" s="8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customFormat="false" ht="13.5" hidden="true" customHeight="true" outlineLevel="0" collapsed="false">
      <c r="A166" s="8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customFormat="false" ht="13.5" hidden="true" customHeight="true" outlineLevel="0" collapsed="false">
      <c r="A167" s="8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customFormat="false" ht="13.5" hidden="true" customHeight="true" outlineLevel="0" collapsed="false">
      <c r="A168" s="8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customFormat="false" ht="13.5" hidden="true" customHeight="true" outlineLevel="0" collapsed="false">
      <c r="A169" s="8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customFormat="false" ht="13.5" hidden="true" customHeight="true" outlineLevel="0" collapsed="false">
      <c r="A170" s="8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customFormat="false" ht="13.5" hidden="true" customHeight="true" outlineLevel="0" collapsed="false">
      <c r="A171" s="8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customFormat="false" ht="13.5" hidden="true" customHeight="true" outlineLevel="0" collapsed="false">
      <c r="A172" s="8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customFormat="false" ht="13.5" hidden="true" customHeight="true" outlineLevel="0" collapsed="false">
      <c r="A173" s="8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customFormat="false" ht="13.5" hidden="true" customHeight="true" outlineLevel="0" collapsed="false">
      <c r="A174" s="8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customFormat="false" ht="13.5" hidden="true" customHeight="true" outlineLevel="0" collapsed="false">
      <c r="A175" s="8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customFormat="false" ht="13.5" hidden="true" customHeight="true" outlineLevel="0" collapsed="false">
      <c r="A176" s="8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customFormat="false" ht="13.5" hidden="true" customHeight="true" outlineLevel="0" collapsed="false">
      <c r="A177" s="8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customFormat="false" ht="13.5" hidden="true" customHeight="true" outlineLevel="0" collapsed="false">
      <c r="A178" s="8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customFormat="false" ht="13.5" hidden="true" customHeight="true" outlineLevel="0" collapsed="false">
      <c r="A179" s="8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customFormat="false" ht="13.5" hidden="true" customHeight="true" outlineLevel="0" collapsed="false">
      <c r="A180" s="8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customFormat="false" ht="13.5" hidden="true" customHeight="true" outlineLevel="0" collapsed="false">
      <c r="A181" s="8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customFormat="false" ht="13.5" hidden="true" customHeight="true" outlineLevel="0" collapsed="false">
      <c r="A182" s="8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customFormat="false" ht="13.5" hidden="true" customHeight="true" outlineLevel="0" collapsed="false">
      <c r="A183" s="8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customFormat="false" ht="13.5" hidden="true" customHeight="true" outlineLevel="0" collapsed="false">
      <c r="A184" s="8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customFormat="false" ht="13.5" hidden="true" customHeight="true" outlineLevel="0" collapsed="false">
      <c r="A185" s="8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customFormat="false" ht="13.5" hidden="true" customHeight="true" outlineLevel="0" collapsed="false">
      <c r="A186" s="8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customFormat="false" ht="13.5" hidden="true" customHeight="true" outlineLevel="0" collapsed="false">
      <c r="A187" s="8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customFormat="false" ht="13.5" hidden="true" customHeight="true" outlineLevel="0" collapsed="false">
      <c r="A188" s="8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customFormat="false" ht="13.5" hidden="true" customHeight="true" outlineLevel="0" collapsed="false">
      <c r="A189" s="8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customFormat="false" ht="13.5" hidden="true" customHeight="true" outlineLevel="0" collapsed="false">
      <c r="A190" s="8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customFormat="false" ht="13.5" hidden="true" customHeight="true" outlineLevel="0" collapsed="false">
      <c r="A191" s="8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customFormat="false" ht="13.5" hidden="true" customHeight="true" outlineLevel="0" collapsed="false">
      <c r="A192" s="8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customFormat="false" ht="13.5" hidden="true" customHeight="true" outlineLevel="0" collapsed="false">
      <c r="A193" s="8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customFormat="false" ht="13.5" hidden="true" customHeight="true" outlineLevel="0" collapsed="false">
      <c r="A194" s="8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customFormat="false" ht="13.5" hidden="true" customHeight="true" outlineLevel="0" collapsed="false">
      <c r="A195" s="8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customFormat="false" ht="13.5" hidden="true" customHeight="true" outlineLevel="0" collapsed="false">
      <c r="A196" s="8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customFormat="false" ht="13.5" hidden="true" customHeight="true" outlineLevel="0" collapsed="false">
      <c r="A197" s="8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customFormat="false" ht="13.5" hidden="true" customHeight="true" outlineLevel="0" collapsed="false">
      <c r="A198" s="8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customFormat="false" ht="13.5" hidden="true" customHeight="true" outlineLevel="0" collapsed="false">
      <c r="A199" s="8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customFormat="false" ht="13.5" hidden="true" customHeight="true" outlineLevel="0" collapsed="false">
      <c r="A200" s="8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customFormat="false" ht="13.5" hidden="true" customHeight="true" outlineLevel="0" collapsed="false">
      <c r="A201" s="8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customFormat="false" ht="13.5" hidden="true" customHeight="true" outlineLevel="0" collapsed="false">
      <c r="A202" s="8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customFormat="false" ht="13.5" hidden="true" customHeight="true" outlineLevel="0" collapsed="false">
      <c r="A203" s="8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customFormat="false" ht="13.5" hidden="true" customHeight="true" outlineLevel="0" collapsed="false">
      <c r="A204" s="8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customFormat="false" ht="13.5" hidden="true" customHeight="true" outlineLevel="0" collapsed="false">
      <c r="A205" s="8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customFormat="false" ht="13.5" hidden="true" customHeight="true" outlineLevel="0" collapsed="false">
      <c r="A206" s="8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customFormat="false" ht="13.5" hidden="true" customHeight="true" outlineLevel="0" collapsed="false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customFormat="false" ht="13.5" hidden="true" customHeight="true" outlineLevel="0" collapsed="false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customFormat="false" ht="13.5" hidden="true" customHeight="true" outlineLevel="0" collapsed="false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customFormat="false" ht="13.5" hidden="true" customHeight="true" outlineLevel="0" collapsed="false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customFormat="false" ht="13.5" hidden="true" customHeight="true" outlineLevel="0" collapsed="false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customFormat="false" ht="13.5" hidden="true" customHeight="true" outlineLevel="0" collapsed="false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customFormat="false" ht="13.5" hidden="true" customHeight="true" outlineLevel="0" collapsed="false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customFormat="false" ht="13.5" hidden="true" customHeight="true" outlineLevel="0" collapsed="false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customFormat="false" ht="13.5" hidden="true" customHeight="true" outlineLevel="0" collapsed="false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customFormat="false" ht="13.5" hidden="true" customHeight="true" outlineLevel="0" collapsed="false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customFormat="false" ht="13.5" hidden="true" customHeight="true" outlineLevel="0" collapsed="false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customFormat="false" ht="13.5" hidden="true" customHeight="true" outlineLevel="0" collapsed="false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customFormat="false" ht="13.5" hidden="true" customHeight="true" outlineLevel="0" collapsed="false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customFormat="false" ht="13.5" hidden="true" customHeight="true" outlineLevel="0" collapsed="false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customFormat="false" ht="15.75" hidden="false" customHeight="true" outlineLevel="0" collapsed="false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customFormat="false" ht="15.75" hidden="false" customHeight="true" outlineLevel="0" collapsed="false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customFormat="false" ht="15.75" hidden="false" customHeight="true" outlineLevel="0" collapsed="false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customFormat="false" ht="15.75" hidden="false" customHeight="true" outlineLevel="0" collapsed="false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customFormat="false" ht="15.75" hidden="false" customHeight="tru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customFormat="false" ht="15.75" hidden="false" customHeight="tru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customFormat="false" ht="15.75" hidden="false" customHeight="tru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customFormat="false" ht="15.75" hidden="false" customHeight="tru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customFormat="false" ht="15.75" hidden="false" customHeight="tru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customFormat="false" ht="15.75" hidden="false" customHeight="tru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customFormat="false" ht="15.75" hidden="false" customHeight="true" outlineLevel="0" collapsed="false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customFormat="false" ht="15.75" hidden="false" customHeight="true" outlineLevel="0" collapsed="false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customFormat="false" ht="15.75" hidden="false" customHeight="true" outlineLevel="0" collapsed="false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customFormat="false" ht="15.75" hidden="false" customHeight="true" outlineLevel="0" collapsed="false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customFormat="false" ht="15.75" hidden="false" customHeight="true" outlineLevel="0" collapsed="false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customFormat="false" ht="15.75" hidden="false" customHeight="true" outlineLevel="0" collapsed="false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customFormat="false" ht="15.75" hidden="false" customHeight="true" outlineLevel="0" collapsed="false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customFormat="false" ht="15.75" hidden="false" customHeight="true" outlineLevel="0" collapsed="false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customFormat="false" ht="15.75" hidden="false" customHeight="true" outlineLevel="0" collapsed="false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customFormat="false" ht="15.75" hidden="false" customHeight="true" outlineLevel="0" collapsed="false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customFormat="false" ht="15.75" hidden="false" customHeight="true" outlineLevel="0" collapsed="false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customFormat="false" ht="15.75" hidden="false" customHeight="true" outlineLevel="0" collapsed="false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customFormat="false" ht="15.75" hidden="false" customHeight="true" outlineLevel="0" collapsed="false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customFormat="false" ht="15.75" hidden="false" customHeight="true" outlineLevel="0" collapsed="false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customFormat="false" ht="15.75" hidden="false" customHeight="true" outlineLevel="0" collapsed="false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customFormat="false" ht="15.75" hidden="false" customHeight="true" outlineLevel="0" collapsed="false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customFormat="false" ht="15.75" hidden="false" customHeight="true" outlineLevel="0" collapsed="false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customFormat="false" ht="15.75" hidden="false" customHeight="true" outlineLevel="0" collapsed="false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customFormat="false" ht="15.75" hidden="false" customHeight="true" outlineLevel="0" collapsed="false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customFormat="false" ht="15.75" hidden="false" customHeight="true" outlineLevel="0" collapsed="false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customFormat="false" ht="15.75" hidden="false" customHeight="true" outlineLevel="0" collapsed="false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customFormat="false" ht="15.75" hidden="false" customHeight="true" outlineLevel="0" collapsed="false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customFormat="false" ht="15.75" hidden="false" customHeight="true" outlineLevel="0" collapsed="false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customFormat="false" ht="15.75" hidden="false" customHeight="true" outlineLevel="0" collapsed="false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customFormat="false" ht="15.75" hidden="false" customHeight="true" outlineLevel="0" collapsed="false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customFormat="false" ht="15.75" hidden="false" customHeight="true" outlineLevel="0" collapsed="false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customFormat="false" ht="15.75" hidden="false" customHeight="true" outlineLevel="0" collapsed="false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customFormat="false" ht="15.75" hidden="false" customHeight="true" outlineLevel="0" collapsed="false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customFormat="false" ht="15.75" hidden="false" customHeight="true" outlineLevel="0" collapsed="false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customFormat="false" ht="15.75" hidden="false" customHeight="true" outlineLevel="0" collapsed="false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customFormat="false" ht="15.75" hidden="false" customHeight="true" outlineLevel="0" collapsed="false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customFormat="false" ht="15.75" hidden="false" customHeight="true" outlineLevel="0" collapsed="false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customFormat="false" ht="15.75" hidden="false" customHeight="true" outlineLevel="0" collapsed="false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customFormat="false" ht="15.75" hidden="false" customHeight="true" outlineLevel="0" collapsed="false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customFormat="false" ht="15.75" hidden="false" customHeight="true" outlineLevel="0" collapsed="false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customFormat="false" ht="15.75" hidden="false" customHeight="true" outlineLevel="0" collapsed="false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customFormat="false" ht="15.75" hidden="false" customHeight="true" outlineLevel="0" collapsed="false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customFormat="false" ht="15.75" hidden="false" customHeight="true" outlineLevel="0" collapsed="false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customFormat="false" ht="15.75" hidden="false" customHeight="true" outlineLevel="0" collapsed="false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customFormat="false" ht="15.75" hidden="false" customHeight="true" outlineLevel="0" collapsed="false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customFormat="false" ht="15.75" hidden="false" customHeight="true" outlineLevel="0" collapsed="false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customFormat="false" ht="15.75" hidden="false" customHeight="true" outlineLevel="0" collapsed="false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customFormat="false" ht="15.75" hidden="false" customHeight="true" outlineLevel="0" collapsed="false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customFormat="false" ht="15.75" hidden="false" customHeight="true" outlineLevel="0" collapsed="false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customFormat="false" ht="15.75" hidden="false" customHeight="true" outlineLevel="0" collapsed="false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customFormat="false" ht="15.75" hidden="false" customHeight="true" outlineLevel="0" collapsed="false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customFormat="false" ht="15.75" hidden="false" customHeight="true" outlineLevel="0" collapsed="false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customFormat="false" ht="15.75" hidden="false" customHeight="true" outlineLevel="0" collapsed="false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customFormat="false" ht="15.75" hidden="false" customHeight="true" outlineLevel="0" collapsed="false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customFormat="false" ht="15.75" hidden="false" customHeight="true" outlineLevel="0" collapsed="false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customFormat="false" ht="15.75" hidden="false" customHeight="true" outlineLevel="0" collapsed="false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customFormat="false" ht="15.75" hidden="false" customHeight="true" outlineLevel="0" collapsed="false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customFormat="false" ht="15.75" hidden="false" customHeight="true" outlineLevel="0" collapsed="false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customFormat="false" ht="15.75" hidden="false" customHeight="true" outlineLevel="0" collapsed="false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customFormat="false" ht="15.75" hidden="false" customHeight="true" outlineLevel="0" collapsed="false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customFormat="false" ht="15.75" hidden="false" customHeight="true" outlineLevel="0" collapsed="false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customFormat="false" ht="15.75" hidden="false" customHeight="true" outlineLevel="0" collapsed="false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customFormat="false" ht="15.75" hidden="false" customHeight="true" outlineLevel="0" collapsed="false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customFormat="false" ht="15.75" hidden="false" customHeight="true" outlineLevel="0" collapsed="false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customFormat="false" ht="15.75" hidden="false" customHeight="true" outlineLevel="0" collapsed="false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customFormat="false" ht="15.75" hidden="false" customHeight="true" outlineLevel="0" collapsed="false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customFormat="false" ht="15.75" hidden="false" customHeight="true" outlineLevel="0" collapsed="false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customFormat="false" ht="15.75" hidden="false" customHeight="true" outlineLevel="0" collapsed="false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customFormat="false" ht="15.75" hidden="false" customHeight="true" outlineLevel="0" collapsed="false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customFormat="false" ht="15.75" hidden="false" customHeight="true" outlineLevel="0" collapsed="false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customFormat="false" ht="15.75" hidden="false" customHeight="true" outlineLevel="0" collapsed="false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customFormat="false" ht="15.75" hidden="false" customHeight="true" outlineLevel="0" collapsed="false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customFormat="false" ht="15.75" hidden="false" customHeight="true" outlineLevel="0" collapsed="false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customFormat="false" ht="15.75" hidden="false" customHeight="true" outlineLevel="0" collapsed="false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customFormat="false" ht="15.75" hidden="false" customHeight="true" outlineLevel="0" collapsed="false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customFormat="false" ht="15.75" hidden="false" customHeight="true" outlineLevel="0" collapsed="false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customFormat="false" ht="15.75" hidden="false" customHeight="true" outlineLevel="0" collapsed="false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customFormat="false" ht="15.75" hidden="false" customHeight="true" outlineLevel="0" collapsed="false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customFormat="false" ht="15.75" hidden="false" customHeight="true" outlineLevel="0" collapsed="false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customFormat="false" ht="15.75" hidden="false" customHeight="true" outlineLevel="0" collapsed="false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customFormat="false" ht="15.75" hidden="false" customHeight="true" outlineLevel="0" collapsed="false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customFormat="false" ht="15.75" hidden="false" customHeight="true" outlineLevel="0" collapsed="false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customFormat="false" ht="15.75" hidden="false" customHeight="true" outlineLevel="0" collapsed="false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customFormat="false" ht="15.75" hidden="false" customHeight="true" outlineLevel="0" collapsed="false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customFormat="false" ht="15.75" hidden="false" customHeight="true" outlineLevel="0" collapsed="false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customFormat="false" ht="15.75" hidden="false" customHeight="true" outlineLevel="0" collapsed="false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customFormat="false" ht="15.75" hidden="false" customHeight="true" outlineLevel="0" collapsed="false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customFormat="false" ht="15.75" hidden="false" customHeight="true" outlineLevel="0" collapsed="false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customFormat="false" ht="15.75" hidden="false" customHeight="true" outlineLevel="0" collapsed="false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customFormat="false" ht="15.75" hidden="false" customHeight="true" outlineLevel="0" collapsed="false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customFormat="false" ht="15.75" hidden="false" customHeight="true" outlineLevel="0" collapsed="false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customFormat="false" ht="15.75" hidden="false" customHeight="true" outlineLevel="0" collapsed="false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customFormat="false" ht="15.75" hidden="false" customHeight="true" outlineLevel="0" collapsed="false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customFormat="false" ht="15.75" hidden="false" customHeight="true" outlineLevel="0" collapsed="false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customFormat="false" ht="15.75" hidden="false" customHeight="true" outlineLevel="0" collapsed="false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customFormat="false" ht="15.75" hidden="false" customHeight="true" outlineLevel="0" collapsed="false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customFormat="false" ht="15.75" hidden="false" customHeight="true" outlineLevel="0" collapsed="false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customFormat="false" ht="15.75" hidden="false" customHeight="true" outlineLevel="0" collapsed="false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customFormat="false" ht="15.75" hidden="false" customHeight="true" outlineLevel="0" collapsed="false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customFormat="false" ht="15.75" hidden="false" customHeight="true" outlineLevel="0" collapsed="false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customFormat="false" ht="15.75" hidden="false" customHeight="true" outlineLevel="0" collapsed="false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customFormat="false" ht="15.75" hidden="false" customHeight="true" outlineLevel="0" collapsed="false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customFormat="false" ht="15.75" hidden="false" customHeight="true" outlineLevel="0" collapsed="false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customFormat="false" ht="15.75" hidden="false" customHeight="true" outlineLevel="0" collapsed="false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customFormat="false" ht="15.75" hidden="false" customHeight="true" outlineLevel="0" collapsed="false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customFormat="false" ht="15.75" hidden="false" customHeight="true" outlineLevel="0" collapsed="false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customFormat="false" ht="15.75" hidden="false" customHeight="true" outlineLevel="0" collapsed="false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customFormat="false" ht="15.75" hidden="false" customHeight="true" outlineLevel="0" collapsed="false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customFormat="false" ht="15.75" hidden="false" customHeight="true" outlineLevel="0" collapsed="false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customFormat="false" ht="15.75" hidden="false" customHeight="true" outlineLevel="0" collapsed="false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customFormat="false" ht="15.75" hidden="false" customHeight="true" outlineLevel="0" collapsed="false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customFormat="false" ht="15.75" hidden="false" customHeight="true" outlineLevel="0" collapsed="false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customFormat="false" ht="15.75" hidden="false" customHeight="true" outlineLevel="0" collapsed="false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customFormat="false" ht="15.75" hidden="false" customHeight="true" outlineLevel="0" collapsed="false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customFormat="false" ht="15.75" hidden="false" customHeight="true" outlineLevel="0" collapsed="false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customFormat="false" ht="15.75" hidden="false" customHeight="true" outlineLevel="0" collapsed="false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customFormat="false" ht="15.75" hidden="false" customHeight="true" outlineLevel="0" collapsed="false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customFormat="false" ht="15.75" hidden="false" customHeight="true" outlineLevel="0" collapsed="false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customFormat="false" ht="15.75" hidden="false" customHeight="true" outlineLevel="0" collapsed="false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customFormat="false" ht="15.75" hidden="false" customHeight="true" outlineLevel="0" collapsed="false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customFormat="false" ht="15.75" hidden="false" customHeight="true" outlineLevel="0" collapsed="false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customFormat="false" ht="15.75" hidden="false" customHeight="true" outlineLevel="0" collapsed="false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customFormat="false" ht="15.75" hidden="false" customHeight="true" outlineLevel="0" collapsed="false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customFormat="false" ht="15.75" hidden="false" customHeight="true" outlineLevel="0" collapsed="false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customFormat="false" ht="15.75" hidden="false" customHeight="true" outlineLevel="0" collapsed="false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customFormat="false" ht="15.75" hidden="false" customHeight="true" outlineLevel="0" collapsed="false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customFormat="false" ht="15.75" hidden="false" customHeight="true" outlineLevel="0" collapsed="false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customFormat="false" ht="15.75" hidden="false" customHeight="true" outlineLevel="0" collapsed="false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customFormat="false" ht="15.75" hidden="false" customHeight="true" outlineLevel="0" collapsed="false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customFormat="false" ht="15.75" hidden="false" customHeight="true" outlineLevel="0" collapsed="false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customFormat="false" ht="15.75" hidden="false" customHeight="true" outlineLevel="0" collapsed="false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customFormat="false" ht="15.75" hidden="false" customHeight="true" outlineLevel="0" collapsed="false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customFormat="false" ht="15.75" hidden="false" customHeight="true" outlineLevel="0" collapsed="false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customFormat="false" ht="15.75" hidden="false" customHeight="true" outlineLevel="0" collapsed="false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customFormat="false" ht="15.75" hidden="false" customHeight="true" outlineLevel="0" collapsed="false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customFormat="false" ht="15.75" hidden="false" customHeight="true" outlineLevel="0" collapsed="false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customFormat="false" ht="15.75" hidden="false" customHeight="true" outlineLevel="0" collapsed="false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customFormat="false" ht="15.75" hidden="false" customHeight="true" outlineLevel="0" collapsed="false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customFormat="false" ht="15.75" hidden="false" customHeight="true" outlineLevel="0" collapsed="false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customFormat="false" ht="15.75" hidden="false" customHeight="true" outlineLevel="0" collapsed="false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customFormat="false" ht="15.75" hidden="false" customHeight="true" outlineLevel="0" collapsed="false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customFormat="false" ht="15.75" hidden="false" customHeight="true" outlineLevel="0" collapsed="false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customFormat="false" ht="15.75" hidden="false" customHeight="true" outlineLevel="0" collapsed="false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customFormat="false" ht="15.75" hidden="false" customHeight="true" outlineLevel="0" collapsed="false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customFormat="false" ht="15.75" hidden="false" customHeight="true" outlineLevel="0" collapsed="false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customFormat="false" ht="15.75" hidden="false" customHeight="true" outlineLevel="0" collapsed="false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customFormat="false" ht="15.75" hidden="false" customHeight="true" outlineLevel="0" collapsed="false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customFormat="false" ht="15.75" hidden="false" customHeight="true" outlineLevel="0" collapsed="false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customFormat="false" ht="15.75" hidden="false" customHeight="true" outlineLevel="0" collapsed="false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customFormat="false" ht="15.75" hidden="false" customHeight="true" outlineLevel="0" collapsed="false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customFormat="false" ht="15.75" hidden="false" customHeight="true" outlineLevel="0" collapsed="false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customFormat="false" ht="15.75" hidden="false" customHeight="true" outlineLevel="0" collapsed="false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customFormat="false" ht="15.75" hidden="false" customHeight="true" outlineLevel="0" collapsed="false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customFormat="false" ht="15.75" hidden="false" customHeight="true" outlineLevel="0" collapsed="false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customFormat="false" ht="15.75" hidden="false" customHeight="true" outlineLevel="0" collapsed="false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customFormat="false" ht="15.75" hidden="false" customHeight="true" outlineLevel="0" collapsed="false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customFormat="false" ht="15.75" hidden="false" customHeight="true" outlineLevel="0" collapsed="false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customFormat="false" ht="15.75" hidden="false" customHeight="true" outlineLevel="0" collapsed="false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customFormat="false" ht="15.75" hidden="false" customHeight="true" outlineLevel="0" collapsed="false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customFormat="false" ht="15.75" hidden="false" customHeight="true" outlineLevel="0" collapsed="false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customFormat="false" ht="15.75" hidden="false" customHeight="true" outlineLevel="0" collapsed="false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customFormat="false" ht="15.75" hidden="false" customHeight="true" outlineLevel="0" collapsed="false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customFormat="false" ht="15.75" hidden="false" customHeight="true" outlineLevel="0" collapsed="false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customFormat="false" ht="15.75" hidden="false" customHeight="true" outlineLevel="0" collapsed="false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customFormat="false" ht="15.75" hidden="false" customHeight="true" outlineLevel="0" collapsed="false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customFormat="false" ht="15.75" hidden="false" customHeight="true" outlineLevel="0" collapsed="false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customFormat="false" ht="15.75" hidden="false" customHeight="true" outlineLevel="0" collapsed="false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customFormat="false" ht="15.75" hidden="false" customHeight="true" outlineLevel="0" collapsed="false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customFormat="false" ht="15.75" hidden="false" customHeight="true" outlineLevel="0" collapsed="false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customFormat="false" ht="15.75" hidden="false" customHeight="true" outlineLevel="0" collapsed="false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customFormat="false" ht="15.75" hidden="false" customHeight="true" outlineLevel="0" collapsed="false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customFormat="false" ht="15.75" hidden="false" customHeight="true" outlineLevel="0" collapsed="false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customFormat="false" ht="15.75" hidden="false" customHeight="true" outlineLevel="0" collapsed="false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customFormat="false" ht="15.75" hidden="false" customHeight="true" outlineLevel="0" collapsed="false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customFormat="false" ht="15.75" hidden="false" customHeight="true" outlineLevel="0" collapsed="false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customFormat="false" ht="15.75" hidden="false" customHeight="true" outlineLevel="0" collapsed="false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customFormat="false" ht="15.75" hidden="false" customHeight="true" outlineLevel="0" collapsed="false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customFormat="false" ht="15.75" hidden="false" customHeight="true" outlineLevel="0" collapsed="false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customFormat="false" ht="15.75" hidden="false" customHeight="true" outlineLevel="0" collapsed="false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customFormat="false" ht="15.75" hidden="false" customHeight="true" outlineLevel="0" collapsed="false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customFormat="false" ht="15.75" hidden="false" customHeight="true" outlineLevel="0" collapsed="false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customFormat="false" ht="15.75" hidden="false" customHeight="true" outlineLevel="0" collapsed="false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customFormat="false" ht="15.75" hidden="false" customHeight="true" outlineLevel="0" collapsed="false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customFormat="false" ht="15.75" hidden="false" customHeight="true" outlineLevel="0" collapsed="false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customFormat="false" ht="15.75" hidden="false" customHeight="true" outlineLevel="0" collapsed="false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customFormat="false" ht="15.75" hidden="false" customHeight="true" outlineLevel="0" collapsed="false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customFormat="false" ht="15.75" hidden="false" customHeight="true" outlineLevel="0" collapsed="false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customFormat="false" ht="15.75" hidden="false" customHeight="true" outlineLevel="0" collapsed="false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customFormat="false" ht="15.75" hidden="false" customHeight="true" outlineLevel="0" collapsed="false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customFormat="false" ht="15.75" hidden="false" customHeight="true" outlineLevel="0" collapsed="false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customFormat="false" ht="15.75" hidden="false" customHeight="true" outlineLevel="0" collapsed="false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customFormat="false" ht="15.75" hidden="false" customHeight="true" outlineLevel="0" collapsed="false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customFormat="false" ht="15.75" hidden="false" customHeight="true" outlineLevel="0" collapsed="false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customFormat="false" ht="15.75" hidden="false" customHeight="true" outlineLevel="0" collapsed="false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customFormat="false" ht="15.75" hidden="false" customHeight="true" outlineLevel="0" collapsed="false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customFormat="false" ht="15.75" hidden="false" customHeight="true" outlineLevel="0" collapsed="false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customFormat="false" ht="15.75" hidden="false" customHeight="true" outlineLevel="0" collapsed="false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customFormat="false" ht="15.75" hidden="false" customHeight="true" outlineLevel="0" collapsed="false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customFormat="false" ht="15.75" hidden="false" customHeight="true" outlineLevel="0" collapsed="false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customFormat="false" ht="15.75" hidden="false" customHeight="true" outlineLevel="0" collapsed="false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customFormat="false" ht="15.75" hidden="false" customHeight="true" outlineLevel="0" collapsed="false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customFormat="false" ht="15.75" hidden="false" customHeight="true" outlineLevel="0" collapsed="false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customFormat="false" ht="15.75" hidden="false" customHeight="true" outlineLevel="0" collapsed="false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customFormat="false" ht="15.75" hidden="false" customHeight="true" outlineLevel="0" collapsed="false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customFormat="false" ht="15.75" hidden="false" customHeight="true" outlineLevel="0" collapsed="false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customFormat="false" ht="15.75" hidden="false" customHeight="true" outlineLevel="0" collapsed="false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customFormat="false" ht="15.75" hidden="false" customHeight="true" outlineLevel="0" collapsed="false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customFormat="false" ht="15.75" hidden="false" customHeight="true" outlineLevel="0" collapsed="false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customFormat="false" ht="15.75" hidden="false" customHeight="true" outlineLevel="0" collapsed="false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customFormat="false" ht="15.75" hidden="false" customHeight="true" outlineLevel="0" collapsed="false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customFormat="false" ht="15.75" hidden="false" customHeight="true" outlineLevel="0" collapsed="false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customFormat="false" ht="15.75" hidden="false" customHeight="true" outlineLevel="0" collapsed="false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customFormat="false" ht="15.75" hidden="false" customHeight="true" outlineLevel="0" collapsed="false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customFormat="false" ht="15.75" hidden="false" customHeight="true" outlineLevel="0" collapsed="false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customFormat="false" ht="15.75" hidden="false" customHeight="true" outlineLevel="0" collapsed="false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customFormat="false" ht="15.75" hidden="false" customHeight="true" outlineLevel="0" collapsed="false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customFormat="false" ht="15.75" hidden="false" customHeight="true" outlineLevel="0" collapsed="false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customFormat="false" ht="15.75" hidden="false" customHeight="true" outlineLevel="0" collapsed="false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customFormat="false" ht="15.75" hidden="false" customHeight="true" outlineLevel="0" collapsed="false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customFormat="false" ht="15.75" hidden="false" customHeight="true" outlineLevel="0" collapsed="false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customFormat="false" ht="15.75" hidden="false" customHeight="true" outlineLevel="0" collapsed="false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customFormat="false" ht="15.75" hidden="false" customHeight="true" outlineLevel="0" collapsed="false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customFormat="false" ht="15.75" hidden="false" customHeight="true" outlineLevel="0" collapsed="false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customFormat="false" ht="15.75" hidden="false" customHeight="true" outlineLevel="0" collapsed="false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customFormat="false" ht="15.75" hidden="false" customHeight="true" outlineLevel="0" collapsed="false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customFormat="false" ht="15.75" hidden="false" customHeight="true" outlineLevel="0" collapsed="false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customFormat="false" ht="15.75" hidden="false" customHeight="true" outlineLevel="0" collapsed="false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customFormat="false" ht="15.75" hidden="false" customHeight="true" outlineLevel="0" collapsed="false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customFormat="false" ht="15.75" hidden="false" customHeight="true" outlineLevel="0" collapsed="false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customFormat="false" ht="15.75" hidden="false" customHeight="true" outlineLevel="0" collapsed="false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customFormat="false" ht="15.75" hidden="false" customHeight="true" outlineLevel="0" collapsed="false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customFormat="false" ht="15.75" hidden="false" customHeight="true" outlineLevel="0" collapsed="false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customFormat="false" ht="15.75" hidden="false" customHeight="true" outlineLevel="0" collapsed="false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customFormat="false" ht="15.75" hidden="false" customHeight="true" outlineLevel="0" collapsed="false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customFormat="false" ht="15.75" hidden="false" customHeight="true" outlineLevel="0" collapsed="false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customFormat="false" ht="15.75" hidden="false" customHeight="true" outlineLevel="0" collapsed="false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customFormat="false" ht="15.75" hidden="false" customHeight="true" outlineLevel="0" collapsed="false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customFormat="false" ht="15.75" hidden="false" customHeight="true" outlineLevel="0" collapsed="false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customFormat="false" ht="15.75" hidden="false" customHeight="true" outlineLevel="0" collapsed="false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customFormat="false" ht="15.75" hidden="false" customHeight="true" outlineLevel="0" collapsed="false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customFormat="false" ht="15.75" hidden="false" customHeight="true" outlineLevel="0" collapsed="false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customFormat="false" ht="15.75" hidden="false" customHeight="true" outlineLevel="0" collapsed="false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customFormat="false" ht="15.75" hidden="false" customHeight="true" outlineLevel="0" collapsed="false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customFormat="false" ht="15.75" hidden="false" customHeight="true" outlineLevel="0" collapsed="false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customFormat="false" ht="15.75" hidden="false" customHeight="true" outlineLevel="0" collapsed="false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customFormat="false" ht="15.75" hidden="false" customHeight="true" outlineLevel="0" collapsed="false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customFormat="false" ht="15.75" hidden="false" customHeight="true" outlineLevel="0" collapsed="false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customFormat="false" ht="15.75" hidden="false" customHeight="true" outlineLevel="0" collapsed="false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customFormat="false" ht="15.75" hidden="false" customHeight="true" outlineLevel="0" collapsed="false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customFormat="false" ht="15.75" hidden="false" customHeight="true" outlineLevel="0" collapsed="false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customFormat="false" ht="15.75" hidden="false" customHeight="true" outlineLevel="0" collapsed="false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customFormat="false" ht="15.75" hidden="false" customHeight="true" outlineLevel="0" collapsed="false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customFormat="false" ht="15.75" hidden="false" customHeight="true" outlineLevel="0" collapsed="false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customFormat="false" ht="15.75" hidden="false" customHeight="true" outlineLevel="0" collapsed="false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customFormat="false" ht="15.75" hidden="false" customHeight="true" outlineLevel="0" collapsed="false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customFormat="false" ht="15.75" hidden="false" customHeight="true" outlineLevel="0" collapsed="false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customFormat="false" ht="15.75" hidden="false" customHeight="true" outlineLevel="0" collapsed="false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customFormat="false" ht="15.75" hidden="false" customHeight="true" outlineLevel="0" collapsed="false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customFormat="false" ht="15.75" hidden="false" customHeight="true" outlineLevel="0" collapsed="false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customFormat="false" ht="15.75" hidden="false" customHeight="true" outlineLevel="0" collapsed="false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customFormat="false" ht="15.75" hidden="false" customHeight="true" outlineLevel="0" collapsed="false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customFormat="false" ht="15.75" hidden="false" customHeight="true" outlineLevel="0" collapsed="false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customFormat="false" ht="15.75" hidden="false" customHeight="true" outlineLevel="0" collapsed="false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customFormat="false" ht="15.75" hidden="false" customHeight="true" outlineLevel="0" collapsed="false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customFormat="false" ht="15.75" hidden="false" customHeight="true" outlineLevel="0" collapsed="false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customFormat="false" ht="15.75" hidden="false" customHeight="true" outlineLevel="0" collapsed="false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customFormat="false" ht="15.75" hidden="false" customHeight="true" outlineLevel="0" collapsed="false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customFormat="false" ht="15.75" hidden="false" customHeight="true" outlineLevel="0" collapsed="false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customFormat="false" ht="15.75" hidden="false" customHeight="true" outlineLevel="0" collapsed="false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customFormat="false" ht="15.75" hidden="false" customHeight="true" outlineLevel="0" collapsed="false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customFormat="false" ht="15.75" hidden="false" customHeight="true" outlineLevel="0" collapsed="false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customFormat="false" ht="15.75" hidden="false" customHeight="true" outlineLevel="0" collapsed="false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customFormat="false" ht="15.75" hidden="false" customHeight="true" outlineLevel="0" collapsed="false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customFormat="false" ht="15.75" hidden="false" customHeight="true" outlineLevel="0" collapsed="false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customFormat="false" ht="15.75" hidden="false" customHeight="true" outlineLevel="0" collapsed="false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customFormat="false" ht="15.75" hidden="false" customHeight="true" outlineLevel="0" collapsed="false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customFormat="false" ht="15.75" hidden="false" customHeight="true" outlineLevel="0" collapsed="false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customFormat="false" ht="15.75" hidden="false" customHeight="true" outlineLevel="0" collapsed="false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customFormat="false" ht="15.75" hidden="false" customHeight="true" outlineLevel="0" collapsed="false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customFormat="false" ht="15.75" hidden="false" customHeight="true" outlineLevel="0" collapsed="false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customFormat="false" ht="15.75" hidden="false" customHeight="true" outlineLevel="0" collapsed="false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customFormat="false" ht="15.75" hidden="false" customHeight="true" outlineLevel="0" collapsed="false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customFormat="false" ht="15.75" hidden="false" customHeight="true" outlineLevel="0" collapsed="false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customFormat="false" ht="15.75" hidden="false" customHeight="true" outlineLevel="0" collapsed="false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customFormat="false" ht="15.75" hidden="false" customHeight="true" outlineLevel="0" collapsed="false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customFormat="false" ht="15.75" hidden="false" customHeight="true" outlineLevel="0" collapsed="false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customFormat="false" ht="15.75" hidden="false" customHeight="true" outlineLevel="0" collapsed="false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customFormat="false" ht="15.75" hidden="false" customHeight="true" outlineLevel="0" collapsed="false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customFormat="false" ht="15.75" hidden="false" customHeight="true" outlineLevel="0" collapsed="false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customFormat="false" ht="15.75" hidden="false" customHeight="true" outlineLevel="0" collapsed="false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customFormat="false" ht="15.75" hidden="false" customHeight="true" outlineLevel="0" collapsed="false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customFormat="false" ht="15.75" hidden="false" customHeight="true" outlineLevel="0" collapsed="false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customFormat="false" ht="15.75" hidden="false" customHeight="true" outlineLevel="0" collapsed="false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customFormat="false" ht="15.75" hidden="false" customHeight="true" outlineLevel="0" collapsed="false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customFormat="false" ht="15.75" hidden="false" customHeight="true" outlineLevel="0" collapsed="false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customFormat="false" ht="15.75" hidden="false" customHeight="true" outlineLevel="0" collapsed="false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customFormat="false" ht="15.75" hidden="false" customHeight="true" outlineLevel="0" collapsed="false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customFormat="false" ht="15.75" hidden="false" customHeight="true" outlineLevel="0" collapsed="false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customFormat="false" ht="15.75" hidden="false" customHeight="true" outlineLevel="0" collapsed="false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customFormat="false" ht="15.75" hidden="false" customHeight="true" outlineLevel="0" collapsed="false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customFormat="false" ht="15.75" hidden="false" customHeight="true" outlineLevel="0" collapsed="false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customFormat="false" ht="15.75" hidden="false" customHeight="true" outlineLevel="0" collapsed="false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customFormat="false" ht="15.75" hidden="false" customHeight="true" outlineLevel="0" collapsed="false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customFormat="false" ht="15.75" hidden="false" customHeight="true" outlineLevel="0" collapsed="false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customFormat="false" ht="15.75" hidden="false" customHeight="true" outlineLevel="0" collapsed="false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customFormat="false" ht="15.75" hidden="false" customHeight="true" outlineLevel="0" collapsed="false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customFormat="false" ht="15.75" hidden="false" customHeight="true" outlineLevel="0" collapsed="false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customFormat="false" ht="15.75" hidden="false" customHeight="true" outlineLevel="0" collapsed="false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customFormat="false" ht="15.75" hidden="false" customHeight="true" outlineLevel="0" collapsed="false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customFormat="false" ht="15.75" hidden="false" customHeight="true" outlineLevel="0" collapsed="false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customFormat="false" ht="15.75" hidden="false" customHeight="true" outlineLevel="0" collapsed="false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customFormat="false" ht="15.75" hidden="false" customHeight="true" outlineLevel="0" collapsed="false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customFormat="false" ht="15.75" hidden="false" customHeight="true" outlineLevel="0" collapsed="false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customFormat="false" ht="15.75" hidden="false" customHeight="true" outlineLevel="0" collapsed="false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customFormat="false" ht="15.75" hidden="false" customHeight="true" outlineLevel="0" collapsed="false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customFormat="false" ht="15.75" hidden="false" customHeight="true" outlineLevel="0" collapsed="false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customFormat="false" ht="15.75" hidden="false" customHeight="true" outlineLevel="0" collapsed="false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customFormat="false" ht="15.75" hidden="false" customHeight="true" outlineLevel="0" collapsed="false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customFormat="false" ht="15.75" hidden="false" customHeight="true" outlineLevel="0" collapsed="false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customFormat="false" ht="15.75" hidden="false" customHeight="true" outlineLevel="0" collapsed="false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customFormat="false" ht="15.75" hidden="false" customHeight="true" outlineLevel="0" collapsed="false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customFormat="false" ht="15.75" hidden="false" customHeight="true" outlineLevel="0" collapsed="false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customFormat="false" ht="15.75" hidden="false" customHeight="true" outlineLevel="0" collapsed="false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customFormat="false" ht="15.75" hidden="false" customHeight="true" outlineLevel="0" collapsed="false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customFormat="false" ht="15.75" hidden="false" customHeight="true" outlineLevel="0" collapsed="false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customFormat="false" ht="15.75" hidden="false" customHeight="true" outlineLevel="0" collapsed="false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customFormat="false" ht="15.75" hidden="false" customHeight="true" outlineLevel="0" collapsed="false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customFormat="false" ht="15.75" hidden="false" customHeight="true" outlineLevel="0" collapsed="false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customFormat="false" ht="15.75" hidden="false" customHeight="true" outlineLevel="0" collapsed="false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customFormat="false" ht="15.75" hidden="false" customHeight="true" outlineLevel="0" collapsed="false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customFormat="false" ht="15.75" hidden="false" customHeight="true" outlineLevel="0" collapsed="false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customFormat="false" ht="15.75" hidden="false" customHeight="true" outlineLevel="0" collapsed="false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customFormat="false" ht="15.75" hidden="false" customHeight="true" outlineLevel="0" collapsed="false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customFormat="false" ht="15.75" hidden="false" customHeight="true" outlineLevel="0" collapsed="false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customFormat="false" ht="15.75" hidden="false" customHeight="true" outlineLevel="0" collapsed="false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customFormat="false" ht="15.75" hidden="false" customHeight="true" outlineLevel="0" collapsed="false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customFormat="false" ht="15.75" hidden="false" customHeight="true" outlineLevel="0" collapsed="false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customFormat="false" ht="15.75" hidden="false" customHeight="true" outlineLevel="0" collapsed="false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customFormat="false" ht="15.75" hidden="false" customHeight="true" outlineLevel="0" collapsed="false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customFormat="false" ht="15.75" hidden="false" customHeight="true" outlineLevel="0" collapsed="false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customFormat="false" ht="15.75" hidden="false" customHeight="true" outlineLevel="0" collapsed="false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customFormat="false" ht="15.75" hidden="false" customHeight="true" outlineLevel="0" collapsed="false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customFormat="false" ht="15.75" hidden="false" customHeight="true" outlineLevel="0" collapsed="false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customFormat="false" ht="15.75" hidden="false" customHeight="true" outlineLevel="0" collapsed="false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customFormat="false" ht="15.75" hidden="false" customHeight="true" outlineLevel="0" collapsed="false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customFormat="false" ht="15.75" hidden="false" customHeight="true" outlineLevel="0" collapsed="false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customFormat="false" ht="15.75" hidden="false" customHeight="true" outlineLevel="0" collapsed="false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customFormat="false" ht="15.75" hidden="false" customHeight="true" outlineLevel="0" collapsed="false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customFormat="false" ht="15.75" hidden="false" customHeight="true" outlineLevel="0" collapsed="false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customFormat="false" ht="15.75" hidden="false" customHeight="true" outlineLevel="0" collapsed="false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customFormat="false" ht="15.75" hidden="false" customHeight="true" outlineLevel="0" collapsed="false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customFormat="false" ht="15.75" hidden="false" customHeight="true" outlineLevel="0" collapsed="false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customFormat="false" ht="15.75" hidden="false" customHeight="true" outlineLevel="0" collapsed="false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customFormat="false" ht="15.75" hidden="false" customHeight="true" outlineLevel="0" collapsed="false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customFormat="false" ht="15.75" hidden="false" customHeight="true" outlineLevel="0" collapsed="false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customFormat="false" ht="15.75" hidden="false" customHeight="true" outlineLevel="0" collapsed="false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customFormat="false" ht="15.75" hidden="false" customHeight="true" outlineLevel="0" collapsed="false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customFormat="false" ht="15.75" hidden="false" customHeight="true" outlineLevel="0" collapsed="false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customFormat="false" ht="15.75" hidden="false" customHeight="true" outlineLevel="0" collapsed="false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customFormat="false" ht="15.75" hidden="false" customHeight="true" outlineLevel="0" collapsed="false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customFormat="false" ht="15.75" hidden="false" customHeight="true" outlineLevel="0" collapsed="false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customFormat="false" ht="15.75" hidden="false" customHeight="true" outlineLevel="0" collapsed="false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customFormat="false" ht="15.75" hidden="false" customHeight="true" outlineLevel="0" collapsed="false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customFormat="false" ht="15.75" hidden="false" customHeight="true" outlineLevel="0" collapsed="false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customFormat="false" ht="15.75" hidden="false" customHeight="true" outlineLevel="0" collapsed="false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customFormat="false" ht="15.75" hidden="false" customHeight="true" outlineLevel="0" collapsed="false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customFormat="false" ht="15.75" hidden="false" customHeight="true" outlineLevel="0" collapsed="false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customFormat="false" ht="15.75" hidden="false" customHeight="true" outlineLevel="0" collapsed="false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customFormat="false" ht="15.75" hidden="false" customHeight="true" outlineLevel="0" collapsed="false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customFormat="false" ht="15.75" hidden="false" customHeight="true" outlineLevel="0" collapsed="false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customFormat="false" ht="15.75" hidden="false" customHeight="true" outlineLevel="0" collapsed="false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customFormat="false" ht="15.75" hidden="false" customHeight="true" outlineLevel="0" collapsed="false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customFormat="false" ht="15.75" hidden="false" customHeight="true" outlineLevel="0" collapsed="false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customFormat="false" ht="15.75" hidden="false" customHeight="true" outlineLevel="0" collapsed="false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customFormat="false" ht="15.75" hidden="false" customHeight="true" outlineLevel="0" collapsed="false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customFormat="false" ht="15.75" hidden="false" customHeight="true" outlineLevel="0" collapsed="false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customFormat="false" ht="15.75" hidden="false" customHeight="true" outlineLevel="0" collapsed="false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customFormat="false" ht="15.75" hidden="false" customHeight="true" outlineLevel="0" collapsed="false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customFormat="false" ht="15.75" hidden="false" customHeight="true" outlineLevel="0" collapsed="false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customFormat="false" ht="15.75" hidden="false" customHeight="true" outlineLevel="0" collapsed="false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customFormat="false" ht="15.75" hidden="false" customHeight="true" outlineLevel="0" collapsed="false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customFormat="false" ht="15.75" hidden="false" customHeight="true" outlineLevel="0" collapsed="false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customFormat="false" ht="15.75" hidden="false" customHeight="true" outlineLevel="0" collapsed="false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customFormat="false" ht="15.75" hidden="false" customHeight="true" outlineLevel="0" collapsed="false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customFormat="false" ht="15.75" hidden="false" customHeight="true" outlineLevel="0" collapsed="false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customFormat="false" ht="15.75" hidden="false" customHeight="true" outlineLevel="0" collapsed="false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customFormat="false" ht="15.75" hidden="false" customHeight="true" outlineLevel="0" collapsed="false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customFormat="false" ht="15.75" hidden="false" customHeight="true" outlineLevel="0" collapsed="false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customFormat="false" ht="15.75" hidden="false" customHeight="true" outlineLevel="0" collapsed="false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customFormat="false" ht="15.75" hidden="false" customHeight="true" outlineLevel="0" collapsed="false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customFormat="false" ht="15.75" hidden="false" customHeight="true" outlineLevel="0" collapsed="false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customFormat="false" ht="15.75" hidden="false" customHeight="true" outlineLevel="0" collapsed="false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customFormat="false" ht="15.75" hidden="false" customHeight="true" outlineLevel="0" collapsed="false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customFormat="false" ht="15.75" hidden="false" customHeight="true" outlineLevel="0" collapsed="false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customFormat="false" ht="15.75" hidden="false" customHeight="true" outlineLevel="0" collapsed="false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customFormat="false" ht="15.75" hidden="false" customHeight="true" outlineLevel="0" collapsed="false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customFormat="false" ht="15.75" hidden="false" customHeight="true" outlineLevel="0" collapsed="false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customFormat="false" ht="15.75" hidden="false" customHeight="true" outlineLevel="0" collapsed="false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customFormat="false" ht="15.75" hidden="false" customHeight="true" outlineLevel="0" collapsed="false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customFormat="false" ht="15.75" hidden="false" customHeight="true" outlineLevel="0" collapsed="false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customFormat="false" ht="15.75" hidden="false" customHeight="true" outlineLevel="0" collapsed="false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customFormat="false" ht="15.75" hidden="false" customHeight="true" outlineLevel="0" collapsed="false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customFormat="false" ht="15.75" hidden="false" customHeight="true" outlineLevel="0" collapsed="false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customFormat="false" ht="15.75" hidden="false" customHeight="true" outlineLevel="0" collapsed="false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customFormat="false" ht="15.75" hidden="false" customHeight="true" outlineLevel="0" collapsed="false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customFormat="false" ht="15.75" hidden="false" customHeight="true" outlineLevel="0" collapsed="false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customFormat="false" ht="15.75" hidden="false" customHeight="true" outlineLevel="0" collapsed="false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customFormat="false" ht="15.75" hidden="false" customHeight="true" outlineLevel="0" collapsed="false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customFormat="false" ht="15.75" hidden="false" customHeight="true" outlineLevel="0" collapsed="false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customFormat="false" ht="15.75" hidden="false" customHeight="true" outlineLevel="0" collapsed="false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customFormat="false" ht="15.75" hidden="false" customHeight="true" outlineLevel="0" collapsed="false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customFormat="false" ht="15.75" hidden="false" customHeight="true" outlineLevel="0" collapsed="false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customFormat="false" ht="15.75" hidden="false" customHeight="true" outlineLevel="0" collapsed="false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customFormat="false" ht="15.75" hidden="false" customHeight="true" outlineLevel="0" collapsed="false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customFormat="false" ht="15.75" hidden="false" customHeight="true" outlineLevel="0" collapsed="false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customFormat="false" ht="15.75" hidden="false" customHeight="true" outlineLevel="0" collapsed="false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customFormat="false" ht="15.75" hidden="false" customHeight="true" outlineLevel="0" collapsed="false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customFormat="false" ht="15.75" hidden="false" customHeight="true" outlineLevel="0" collapsed="false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customFormat="false" ht="15.75" hidden="false" customHeight="true" outlineLevel="0" collapsed="false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customFormat="false" ht="15.75" hidden="false" customHeight="true" outlineLevel="0" collapsed="false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customFormat="false" ht="15.75" hidden="false" customHeight="true" outlineLevel="0" collapsed="false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customFormat="false" ht="15.75" hidden="false" customHeight="true" outlineLevel="0" collapsed="false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customFormat="false" ht="15.75" hidden="false" customHeight="true" outlineLevel="0" collapsed="false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customFormat="false" ht="15.75" hidden="false" customHeight="true" outlineLevel="0" collapsed="false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customFormat="false" ht="15.75" hidden="false" customHeight="true" outlineLevel="0" collapsed="false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customFormat="false" ht="15.75" hidden="false" customHeight="true" outlineLevel="0" collapsed="false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customFormat="false" ht="15.75" hidden="false" customHeight="true" outlineLevel="0" collapsed="false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customFormat="false" ht="15.75" hidden="false" customHeight="true" outlineLevel="0" collapsed="false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customFormat="false" ht="15.75" hidden="false" customHeight="true" outlineLevel="0" collapsed="false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customFormat="false" ht="15.75" hidden="false" customHeight="true" outlineLevel="0" collapsed="false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customFormat="false" ht="15.75" hidden="false" customHeight="true" outlineLevel="0" collapsed="false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customFormat="false" ht="15.75" hidden="false" customHeight="true" outlineLevel="0" collapsed="false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customFormat="false" ht="15.75" hidden="false" customHeight="true" outlineLevel="0" collapsed="false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customFormat="false" ht="15.75" hidden="false" customHeight="true" outlineLevel="0" collapsed="false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customFormat="false" ht="15.75" hidden="false" customHeight="true" outlineLevel="0" collapsed="false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customFormat="false" ht="15.75" hidden="false" customHeight="true" outlineLevel="0" collapsed="false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customFormat="false" ht="15.75" hidden="false" customHeight="true" outlineLevel="0" collapsed="false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customFormat="false" ht="15.75" hidden="false" customHeight="true" outlineLevel="0" collapsed="false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customFormat="false" ht="15.75" hidden="false" customHeight="true" outlineLevel="0" collapsed="false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customFormat="false" ht="15.75" hidden="false" customHeight="true" outlineLevel="0" collapsed="false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customFormat="false" ht="15.75" hidden="false" customHeight="true" outlineLevel="0" collapsed="false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customFormat="false" ht="15.75" hidden="false" customHeight="true" outlineLevel="0" collapsed="false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customFormat="false" ht="15.75" hidden="false" customHeight="true" outlineLevel="0" collapsed="false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customFormat="false" ht="15.75" hidden="false" customHeight="true" outlineLevel="0" collapsed="false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customFormat="false" ht="15.75" hidden="false" customHeight="true" outlineLevel="0" collapsed="false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customFormat="false" ht="15.75" hidden="false" customHeight="true" outlineLevel="0" collapsed="false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customFormat="false" ht="15.75" hidden="false" customHeight="true" outlineLevel="0" collapsed="false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customFormat="false" ht="15.75" hidden="false" customHeight="true" outlineLevel="0" collapsed="false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customFormat="false" ht="15.75" hidden="false" customHeight="true" outlineLevel="0" collapsed="false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customFormat="false" ht="15.75" hidden="false" customHeight="true" outlineLevel="0" collapsed="false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customFormat="false" ht="15.75" hidden="false" customHeight="true" outlineLevel="0" collapsed="false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customFormat="false" ht="15.75" hidden="false" customHeight="true" outlineLevel="0" collapsed="false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customFormat="false" ht="15.75" hidden="false" customHeight="true" outlineLevel="0" collapsed="false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customFormat="false" ht="15.75" hidden="false" customHeight="true" outlineLevel="0" collapsed="false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customFormat="false" ht="15.75" hidden="false" customHeight="true" outlineLevel="0" collapsed="false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customFormat="false" ht="15.75" hidden="false" customHeight="true" outlineLevel="0" collapsed="false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customFormat="false" ht="15.75" hidden="false" customHeight="true" outlineLevel="0" collapsed="false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customFormat="false" ht="15.75" hidden="false" customHeight="true" outlineLevel="0" collapsed="false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customFormat="false" ht="15.75" hidden="false" customHeight="true" outlineLevel="0" collapsed="false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customFormat="false" ht="15.75" hidden="false" customHeight="true" outlineLevel="0" collapsed="false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customFormat="false" ht="15.75" hidden="false" customHeight="true" outlineLevel="0" collapsed="false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customFormat="false" ht="15.75" hidden="false" customHeight="true" outlineLevel="0" collapsed="false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customFormat="false" ht="15.75" hidden="false" customHeight="true" outlineLevel="0" collapsed="false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customFormat="false" ht="15.75" hidden="false" customHeight="true" outlineLevel="0" collapsed="false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customFormat="false" ht="15.75" hidden="false" customHeight="true" outlineLevel="0" collapsed="false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customFormat="false" ht="15.75" hidden="false" customHeight="true" outlineLevel="0" collapsed="false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customFormat="false" ht="15.75" hidden="false" customHeight="true" outlineLevel="0" collapsed="false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customFormat="false" ht="15.75" hidden="false" customHeight="true" outlineLevel="0" collapsed="false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customFormat="false" ht="15.75" hidden="false" customHeight="true" outlineLevel="0" collapsed="false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customFormat="false" ht="15.75" hidden="false" customHeight="true" outlineLevel="0" collapsed="false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customFormat="false" ht="15.75" hidden="false" customHeight="true" outlineLevel="0" collapsed="false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customFormat="false" ht="15.75" hidden="false" customHeight="true" outlineLevel="0" collapsed="false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customFormat="false" ht="15.75" hidden="false" customHeight="true" outlineLevel="0" collapsed="false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customFormat="false" ht="15.75" hidden="false" customHeight="true" outlineLevel="0" collapsed="false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customFormat="false" ht="15.75" hidden="false" customHeight="true" outlineLevel="0" collapsed="false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customFormat="false" ht="15.75" hidden="false" customHeight="true" outlineLevel="0" collapsed="false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customFormat="false" ht="15.75" hidden="false" customHeight="true" outlineLevel="0" collapsed="false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customFormat="false" ht="15.75" hidden="false" customHeight="true" outlineLevel="0" collapsed="false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customFormat="false" ht="15.75" hidden="false" customHeight="true" outlineLevel="0" collapsed="false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customFormat="false" ht="15.75" hidden="false" customHeight="true" outlineLevel="0" collapsed="false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customFormat="false" ht="15.75" hidden="false" customHeight="true" outlineLevel="0" collapsed="false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customFormat="false" ht="15.75" hidden="false" customHeight="true" outlineLevel="0" collapsed="false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customFormat="false" ht="15.75" hidden="false" customHeight="true" outlineLevel="0" collapsed="false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customFormat="false" ht="15.75" hidden="false" customHeight="true" outlineLevel="0" collapsed="false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customFormat="false" ht="15.75" hidden="false" customHeight="true" outlineLevel="0" collapsed="false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customFormat="false" ht="15.75" hidden="false" customHeight="true" outlineLevel="0" collapsed="false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customFormat="false" ht="15.75" hidden="false" customHeight="true" outlineLevel="0" collapsed="false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customFormat="false" ht="15.75" hidden="false" customHeight="true" outlineLevel="0" collapsed="false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customFormat="false" ht="15.75" hidden="false" customHeight="true" outlineLevel="0" collapsed="false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customFormat="false" ht="15.75" hidden="false" customHeight="true" outlineLevel="0" collapsed="false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customFormat="false" ht="15.75" hidden="false" customHeight="true" outlineLevel="0" collapsed="false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customFormat="false" ht="15.75" hidden="false" customHeight="true" outlineLevel="0" collapsed="false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customFormat="false" ht="15.75" hidden="false" customHeight="true" outlineLevel="0" collapsed="false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customFormat="false" ht="15.75" hidden="false" customHeight="true" outlineLevel="0" collapsed="false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customFormat="false" ht="15.75" hidden="false" customHeight="true" outlineLevel="0" collapsed="false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customFormat="false" ht="15.75" hidden="false" customHeight="true" outlineLevel="0" collapsed="false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customFormat="false" ht="15.75" hidden="false" customHeight="true" outlineLevel="0" collapsed="false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customFormat="false" ht="15.75" hidden="false" customHeight="true" outlineLevel="0" collapsed="false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customFormat="false" ht="15.75" hidden="false" customHeight="true" outlineLevel="0" collapsed="false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customFormat="false" ht="15.75" hidden="false" customHeight="true" outlineLevel="0" collapsed="false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customFormat="false" ht="15.75" hidden="false" customHeight="true" outlineLevel="0" collapsed="false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customFormat="false" ht="15.75" hidden="false" customHeight="true" outlineLevel="0" collapsed="false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customFormat="false" ht="15.75" hidden="false" customHeight="true" outlineLevel="0" collapsed="false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customFormat="false" ht="15.75" hidden="false" customHeight="true" outlineLevel="0" collapsed="false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customFormat="false" ht="15.75" hidden="false" customHeight="true" outlineLevel="0" collapsed="false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customFormat="false" ht="15.75" hidden="false" customHeight="true" outlineLevel="0" collapsed="false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customFormat="false" ht="15.75" hidden="false" customHeight="true" outlineLevel="0" collapsed="false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customFormat="false" ht="15.75" hidden="false" customHeight="true" outlineLevel="0" collapsed="false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customFormat="false" ht="15.75" hidden="false" customHeight="true" outlineLevel="0" collapsed="false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customFormat="false" ht="15.75" hidden="false" customHeight="true" outlineLevel="0" collapsed="false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customFormat="false" ht="15.75" hidden="false" customHeight="true" outlineLevel="0" collapsed="false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customFormat="false" ht="15.75" hidden="false" customHeight="true" outlineLevel="0" collapsed="false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customFormat="false" ht="15.75" hidden="false" customHeight="true" outlineLevel="0" collapsed="false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customFormat="false" ht="15.75" hidden="false" customHeight="true" outlineLevel="0" collapsed="false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customFormat="false" ht="15.75" hidden="false" customHeight="true" outlineLevel="0" collapsed="false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customFormat="false" ht="15.75" hidden="false" customHeight="true" outlineLevel="0" collapsed="false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customFormat="false" ht="15.75" hidden="false" customHeight="true" outlineLevel="0" collapsed="false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customFormat="false" ht="15.75" hidden="false" customHeight="true" outlineLevel="0" collapsed="false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customFormat="false" ht="15.75" hidden="false" customHeight="true" outlineLevel="0" collapsed="false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customFormat="false" ht="15.75" hidden="false" customHeight="true" outlineLevel="0" collapsed="false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customFormat="false" ht="15.75" hidden="false" customHeight="true" outlineLevel="0" collapsed="false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customFormat="false" ht="15.75" hidden="false" customHeight="true" outlineLevel="0" collapsed="false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customFormat="false" ht="15.75" hidden="false" customHeight="true" outlineLevel="0" collapsed="false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customFormat="false" ht="15.75" hidden="false" customHeight="true" outlineLevel="0" collapsed="false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customFormat="false" ht="15.75" hidden="false" customHeight="true" outlineLevel="0" collapsed="false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customFormat="false" ht="15.75" hidden="false" customHeight="true" outlineLevel="0" collapsed="false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customFormat="false" ht="15.75" hidden="false" customHeight="true" outlineLevel="0" collapsed="false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customFormat="false" ht="15.75" hidden="false" customHeight="true" outlineLevel="0" collapsed="false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customFormat="false" ht="15.75" hidden="false" customHeight="true" outlineLevel="0" collapsed="false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customFormat="false" ht="15.75" hidden="false" customHeight="true" outlineLevel="0" collapsed="false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customFormat="false" ht="15.75" hidden="false" customHeight="true" outlineLevel="0" collapsed="false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customFormat="false" ht="15.75" hidden="false" customHeight="true" outlineLevel="0" collapsed="false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customFormat="false" ht="15.75" hidden="false" customHeight="true" outlineLevel="0" collapsed="false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customFormat="false" ht="15.75" hidden="false" customHeight="true" outlineLevel="0" collapsed="false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customFormat="false" ht="15.75" hidden="false" customHeight="true" outlineLevel="0" collapsed="false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customFormat="false" ht="15.75" hidden="false" customHeight="true" outlineLevel="0" collapsed="false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customFormat="false" ht="15.75" hidden="false" customHeight="true" outlineLevel="0" collapsed="false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customFormat="false" ht="15.75" hidden="false" customHeight="true" outlineLevel="0" collapsed="false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customFormat="false" ht="15.75" hidden="false" customHeight="true" outlineLevel="0" collapsed="false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customFormat="false" ht="15.75" hidden="false" customHeight="true" outlineLevel="0" collapsed="false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customFormat="false" ht="15.75" hidden="false" customHeight="true" outlineLevel="0" collapsed="false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customFormat="false" ht="15.75" hidden="false" customHeight="true" outlineLevel="0" collapsed="false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customFormat="false" ht="15.75" hidden="false" customHeight="true" outlineLevel="0" collapsed="false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customFormat="false" ht="15.75" hidden="false" customHeight="true" outlineLevel="0" collapsed="false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customFormat="false" ht="15.75" hidden="false" customHeight="true" outlineLevel="0" collapsed="false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customFormat="false" ht="15.75" hidden="false" customHeight="true" outlineLevel="0" collapsed="false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customFormat="false" ht="15.75" hidden="false" customHeight="true" outlineLevel="0" collapsed="false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customFormat="false" ht="15.75" hidden="false" customHeight="true" outlineLevel="0" collapsed="false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customFormat="false" ht="15.75" hidden="false" customHeight="true" outlineLevel="0" collapsed="false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customFormat="false" ht="15.75" hidden="false" customHeight="true" outlineLevel="0" collapsed="false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customFormat="false" ht="15.75" hidden="false" customHeight="true" outlineLevel="0" collapsed="false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customFormat="false" ht="15.75" hidden="false" customHeight="true" outlineLevel="0" collapsed="false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customFormat="false" ht="15.75" hidden="false" customHeight="true" outlineLevel="0" collapsed="false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customFormat="false" ht="15.75" hidden="false" customHeight="true" outlineLevel="0" collapsed="false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customFormat="false" ht="15.75" hidden="false" customHeight="true" outlineLevel="0" collapsed="false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customFormat="false" ht="15.75" hidden="false" customHeight="true" outlineLevel="0" collapsed="false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customFormat="false" ht="15.75" hidden="false" customHeight="true" outlineLevel="0" collapsed="false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customFormat="false" ht="15.75" hidden="false" customHeight="true" outlineLevel="0" collapsed="false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customFormat="false" ht="15.75" hidden="false" customHeight="true" outlineLevel="0" collapsed="false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customFormat="false" ht="15.75" hidden="false" customHeight="true" outlineLevel="0" collapsed="false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customFormat="false" ht="15.75" hidden="false" customHeight="true" outlineLevel="0" collapsed="false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customFormat="false" ht="15.75" hidden="false" customHeight="true" outlineLevel="0" collapsed="false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customFormat="false" ht="15.75" hidden="false" customHeight="true" outlineLevel="0" collapsed="false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customFormat="false" ht="15.75" hidden="false" customHeight="true" outlineLevel="0" collapsed="false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customFormat="false" ht="15.75" hidden="false" customHeight="true" outlineLevel="0" collapsed="false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customFormat="false" ht="15.75" hidden="false" customHeight="true" outlineLevel="0" collapsed="false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customFormat="false" ht="15.75" hidden="false" customHeight="true" outlineLevel="0" collapsed="false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customFormat="false" ht="15.75" hidden="false" customHeight="true" outlineLevel="0" collapsed="false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customFormat="false" ht="15.75" hidden="false" customHeight="true" outlineLevel="0" collapsed="false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customFormat="false" ht="15.75" hidden="false" customHeight="true" outlineLevel="0" collapsed="false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customFormat="false" ht="15.75" hidden="false" customHeight="true" outlineLevel="0" collapsed="false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customFormat="false" ht="15.75" hidden="false" customHeight="true" outlineLevel="0" collapsed="false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customFormat="false" ht="15.75" hidden="false" customHeight="true" outlineLevel="0" collapsed="false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customFormat="false" ht="15.75" hidden="false" customHeight="true" outlineLevel="0" collapsed="false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customFormat="false" ht="15.75" hidden="false" customHeight="true" outlineLevel="0" collapsed="false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customFormat="false" ht="15.75" hidden="false" customHeight="true" outlineLevel="0" collapsed="false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customFormat="false" ht="15.75" hidden="false" customHeight="true" outlineLevel="0" collapsed="false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customFormat="false" ht="15.75" hidden="false" customHeight="true" outlineLevel="0" collapsed="false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customFormat="false" ht="15.75" hidden="false" customHeight="true" outlineLevel="0" collapsed="false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customFormat="false" ht="15.75" hidden="false" customHeight="true" outlineLevel="0" collapsed="false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customFormat="false" ht="15.75" hidden="false" customHeight="true" outlineLevel="0" collapsed="false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customFormat="false" ht="15.75" hidden="false" customHeight="true" outlineLevel="0" collapsed="false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customFormat="false" ht="15.75" hidden="false" customHeight="true" outlineLevel="0" collapsed="false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customFormat="false" ht="15.75" hidden="false" customHeight="true" outlineLevel="0" collapsed="false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customFormat="false" ht="15.75" hidden="false" customHeight="true" outlineLevel="0" collapsed="false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customFormat="false" ht="15.75" hidden="false" customHeight="true" outlineLevel="0" collapsed="false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customFormat="false" ht="15.75" hidden="false" customHeight="true" outlineLevel="0" collapsed="false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customFormat="false" ht="15.75" hidden="false" customHeight="true" outlineLevel="0" collapsed="false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customFormat="false" ht="15.75" hidden="false" customHeight="true" outlineLevel="0" collapsed="false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customFormat="false" ht="15.75" hidden="false" customHeight="true" outlineLevel="0" collapsed="false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customFormat="false" ht="15.75" hidden="false" customHeight="true" outlineLevel="0" collapsed="false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customFormat="false" ht="15.75" hidden="false" customHeight="true" outlineLevel="0" collapsed="false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customFormat="false" ht="15.75" hidden="false" customHeight="true" outlineLevel="0" collapsed="false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customFormat="false" ht="15.75" hidden="false" customHeight="true" outlineLevel="0" collapsed="false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customFormat="false" ht="15.75" hidden="false" customHeight="true" outlineLevel="0" collapsed="false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customFormat="false" ht="15.75" hidden="false" customHeight="true" outlineLevel="0" collapsed="false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customFormat="false" ht="15.75" hidden="false" customHeight="true" outlineLevel="0" collapsed="false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customFormat="false" ht="15.75" hidden="false" customHeight="true" outlineLevel="0" collapsed="false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customFormat="false" ht="15.75" hidden="false" customHeight="true" outlineLevel="0" collapsed="false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customFormat="false" ht="15.75" hidden="false" customHeight="true" outlineLevel="0" collapsed="false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customFormat="false" ht="15.75" hidden="false" customHeight="true" outlineLevel="0" collapsed="false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customFormat="false" ht="15.75" hidden="false" customHeight="true" outlineLevel="0" collapsed="false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customFormat="false" ht="15.75" hidden="false" customHeight="true" outlineLevel="0" collapsed="false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customFormat="false" ht="15.75" hidden="false" customHeight="true" outlineLevel="0" collapsed="false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customFormat="false" ht="15.75" hidden="false" customHeight="true" outlineLevel="0" collapsed="false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customFormat="false" ht="15.75" hidden="false" customHeight="true" outlineLevel="0" collapsed="false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customFormat="false" ht="15.75" hidden="false" customHeight="true" outlineLevel="0" collapsed="false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customFormat="false" ht="15.75" hidden="false" customHeight="true" outlineLevel="0" collapsed="false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customFormat="false" ht="15.75" hidden="false" customHeight="true" outlineLevel="0" collapsed="false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customFormat="false" ht="15.75" hidden="false" customHeight="true" outlineLevel="0" collapsed="false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customFormat="false" ht="15.75" hidden="false" customHeight="true" outlineLevel="0" collapsed="false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customFormat="false" ht="15.75" hidden="false" customHeight="true" outlineLevel="0" collapsed="false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customFormat="false" ht="15.75" hidden="false" customHeight="true" outlineLevel="0" collapsed="false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customFormat="false" ht="15.75" hidden="false" customHeight="true" outlineLevel="0" collapsed="false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customFormat="false" ht="15.75" hidden="false" customHeight="true" outlineLevel="0" collapsed="false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customFormat="false" ht="15.75" hidden="false" customHeight="true" outlineLevel="0" collapsed="false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customFormat="false" ht="15.75" hidden="false" customHeight="true" outlineLevel="0" collapsed="false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customFormat="false" ht="15.75" hidden="false" customHeight="true" outlineLevel="0" collapsed="false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customFormat="false" ht="15.75" hidden="false" customHeight="true" outlineLevel="0" collapsed="false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customFormat="false" ht="15.75" hidden="false" customHeight="true" outlineLevel="0" collapsed="false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customFormat="false" ht="15.75" hidden="false" customHeight="true" outlineLevel="0" collapsed="false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customFormat="false" ht="15.75" hidden="false" customHeight="true" outlineLevel="0" collapsed="false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customFormat="false" ht="15.75" hidden="false" customHeight="true" outlineLevel="0" collapsed="false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customFormat="false" ht="15.75" hidden="false" customHeight="true" outlineLevel="0" collapsed="false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customFormat="false" ht="15.75" hidden="false" customHeight="true" outlineLevel="0" collapsed="false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customFormat="false" ht="15.75" hidden="false" customHeight="true" outlineLevel="0" collapsed="false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customFormat="false" ht="15.75" hidden="false" customHeight="true" outlineLevel="0" collapsed="false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customFormat="false" ht="15.75" hidden="false" customHeight="true" outlineLevel="0" collapsed="false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customFormat="false" ht="15.75" hidden="false" customHeight="true" outlineLevel="0" collapsed="false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customFormat="false" ht="15.75" hidden="false" customHeight="true" outlineLevel="0" collapsed="false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customFormat="false" ht="15.75" hidden="false" customHeight="true" outlineLevel="0" collapsed="false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customFormat="false" ht="15.75" hidden="false" customHeight="true" outlineLevel="0" collapsed="false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customFormat="false" ht="15.75" hidden="false" customHeight="true" outlineLevel="0" collapsed="false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customFormat="false" ht="15.75" hidden="false" customHeight="true" outlineLevel="0" collapsed="false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customFormat="false" ht="15.75" hidden="false" customHeight="true" outlineLevel="0" collapsed="false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customFormat="false" ht="15.75" hidden="false" customHeight="true" outlineLevel="0" collapsed="false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customFormat="false" ht="15.75" hidden="false" customHeight="true" outlineLevel="0" collapsed="false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customFormat="false" ht="15.75" hidden="false" customHeight="true" outlineLevel="0" collapsed="false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customFormat="false" ht="15.75" hidden="false" customHeight="true" outlineLevel="0" collapsed="false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customFormat="false" ht="15.75" hidden="false" customHeight="true" outlineLevel="0" collapsed="false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customFormat="false" ht="15.75" hidden="false" customHeight="true" outlineLevel="0" collapsed="false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customFormat="false" ht="15.75" hidden="false" customHeight="true" outlineLevel="0" collapsed="false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customFormat="false" ht="15.75" hidden="false" customHeight="true" outlineLevel="0" collapsed="false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customFormat="false" ht="15.75" hidden="false" customHeight="true" outlineLevel="0" collapsed="false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customFormat="false" ht="15.75" hidden="false" customHeight="true" outlineLevel="0" collapsed="false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customFormat="false" ht="15.75" hidden="false" customHeight="true" outlineLevel="0" collapsed="false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customFormat="false" ht="15.75" hidden="false" customHeight="true" outlineLevel="0" collapsed="false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customFormat="false" ht="15.75" hidden="false" customHeight="true" outlineLevel="0" collapsed="false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customFormat="false" ht="15.75" hidden="false" customHeight="true" outlineLevel="0" collapsed="false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customFormat="false" ht="15.75" hidden="false" customHeight="true" outlineLevel="0" collapsed="false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customFormat="false" ht="15.75" hidden="false" customHeight="true" outlineLevel="0" collapsed="false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customFormat="false" ht="15.75" hidden="false" customHeight="true" outlineLevel="0" collapsed="false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customFormat="false" ht="15.75" hidden="false" customHeight="true" outlineLevel="0" collapsed="false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customFormat="false" ht="15.75" hidden="false" customHeight="true" outlineLevel="0" collapsed="false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customFormat="false" ht="15.75" hidden="false" customHeight="true" outlineLevel="0" collapsed="false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customFormat="false" ht="15.75" hidden="false" customHeight="true" outlineLevel="0" collapsed="false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customFormat="false" ht="15.75" hidden="false" customHeight="true" outlineLevel="0" collapsed="false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customFormat="false" ht="15.75" hidden="false" customHeight="true" outlineLevel="0" collapsed="false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customFormat="false" ht="15.75" hidden="false" customHeight="true" outlineLevel="0" collapsed="false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customFormat="false" ht="15.75" hidden="false" customHeight="true" outlineLevel="0" collapsed="false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customFormat="false" ht="15.75" hidden="false" customHeight="true" outlineLevel="0" collapsed="false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customFormat="false" ht="15.75" hidden="false" customHeight="true" outlineLevel="0" collapsed="false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customFormat="false" ht="15.75" hidden="false" customHeight="true" outlineLevel="0" collapsed="false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customFormat="false" ht="15.75" hidden="false" customHeight="true" outlineLevel="0" collapsed="false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customFormat="false" ht="15.75" hidden="false" customHeight="true" outlineLevel="0" collapsed="false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customFormat="false" ht="15.75" hidden="false" customHeight="true" outlineLevel="0" collapsed="false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customFormat="false" ht="15.75" hidden="false" customHeight="true" outlineLevel="0" collapsed="false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customFormat="false" ht="15.75" hidden="false" customHeight="true" outlineLevel="0" collapsed="false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customFormat="false" ht="15.75" hidden="false" customHeight="true" outlineLevel="0" collapsed="false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customFormat="false" ht="15.75" hidden="false" customHeight="true" outlineLevel="0" collapsed="false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customFormat="false" ht="15.75" hidden="false" customHeight="true" outlineLevel="0" collapsed="false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customFormat="false" ht="15.75" hidden="false" customHeight="true" outlineLevel="0" collapsed="false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customFormat="false" ht="15.75" hidden="false" customHeight="true" outlineLevel="0" collapsed="false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customFormat="false" ht="15.75" hidden="false" customHeight="true" outlineLevel="0" collapsed="false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customFormat="false" ht="15.75" hidden="false" customHeight="true" outlineLevel="0" collapsed="false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customFormat="false" ht="15.75" hidden="false" customHeight="true" outlineLevel="0" collapsed="false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customFormat="false" ht="15.75" hidden="false" customHeight="true" outlineLevel="0" collapsed="false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customFormat="false" ht="15.75" hidden="false" customHeight="true" outlineLevel="0" collapsed="false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customFormat="false" ht="15.75" hidden="false" customHeight="true" outlineLevel="0" collapsed="false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customFormat="false" ht="15.75" hidden="false" customHeight="true" outlineLevel="0" collapsed="false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customFormat="false" ht="15.75" hidden="false" customHeight="true" outlineLevel="0" collapsed="false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customFormat="false" ht="15.75" hidden="false" customHeight="true" outlineLevel="0" collapsed="false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customFormat="false" ht="15.75" hidden="false" customHeight="true" outlineLevel="0" collapsed="false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customFormat="false" ht="15.75" hidden="false" customHeight="true" outlineLevel="0" collapsed="false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customFormat="false" ht="15.75" hidden="false" customHeight="true" outlineLevel="0" collapsed="false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customFormat="false" ht="15.75" hidden="false" customHeight="true" outlineLevel="0" collapsed="false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customFormat="false" ht="15.75" hidden="false" customHeight="true" outlineLevel="0" collapsed="false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customFormat="false" ht="15.75" hidden="false" customHeight="true" outlineLevel="0" collapsed="false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customFormat="false" ht="15.75" hidden="false" customHeight="true" outlineLevel="0" collapsed="false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customFormat="false" ht="15.75" hidden="false" customHeight="true" outlineLevel="0" collapsed="false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customFormat="false" ht="15.75" hidden="false" customHeight="true" outlineLevel="0" collapsed="false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customFormat="false" ht="15.75" hidden="false" customHeight="true" outlineLevel="0" collapsed="false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customFormat="false" ht="15.75" hidden="false" customHeight="true" outlineLevel="0" collapsed="false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customFormat="false" ht="15.75" hidden="false" customHeight="true" outlineLevel="0" collapsed="false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customFormat="false" ht="15.75" hidden="false" customHeight="true" outlineLevel="0" collapsed="false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customFormat="false" ht="15.75" hidden="false" customHeight="true" outlineLevel="0" collapsed="false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customFormat="false" ht="15.75" hidden="false" customHeight="true" outlineLevel="0" collapsed="false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customFormat="false" ht="15.75" hidden="false" customHeight="true" outlineLevel="0" collapsed="false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customFormat="false" ht="15.75" hidden="false" customHeight="true" outlineLevel="0" collapsed="false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customFormat="false" ht="15.75" hidden="false" customHeight="true" outlineLevel="0" collapsed="false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customFormat="false" ht="15.75" hidden="false" customHeight="true" outlineLevel="0" collapsed="false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customFormat="false" ht="15.75" hidden="false" customHeight="true" outlineLevel="0" collapsed="false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customFormat="false" ht="15.75" hidden="false" customHeight="true" outlineLevel="0" collapsed="false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customFormat="false" ht="15.75" hidden="false" customHeight="true" outlineLevel="0" collapsed="false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customFormat="false" ht="15.75" hidden="false" customHeight="true" outlineLevel="0" collapsed="false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customFormat="false" ht="15.75" hidden="false" customHeight="true" outlineLevel="0" collapsed="false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customFormat="false" ht="15.75" hidden="false" customHeight="true" outlineLevel="0" collapsed="false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customFormat="false" ht="15.75" hidden="false" customHeight="true" outlineLevel="0" collapsed="false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customFormat="false" ht="15.75" hidden="false" customHeight="true" outlineLevel="0" collapsed="false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customFormat="false" ht="15.75" hidden="false" customHeight="true" outlineLevel="0" collapsed="false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customFormat="false" ht="15.75" hidden="false" customHeight="true" outlineLevel="0" collapsed="false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customFormat="false" ht="15.75" hidden="false" customHeight="true" outlineLevel="0" collapsed="false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customFormat="false" ht="15.75" hidden="false" customHeight="true" outlineLevel="0" collapsed="false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customFormat="false" ht="15.75" hidden="false" customHeight="true" outlineLevel="0" collapsed="false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customFormat="false" ht="15.75" hidden="false" customHeight="true" outlineLevel="0" collapsed="false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customFormat="false" ht="15.75" hidden="false" customHeight="true" outlineLevel="0" collapsed="false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customFormat="false" ht="15.75" hidden="false" customHeight="true" outlineLevel="0" collapsed="false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customFormat="false" ht="15.75" hidden="false" customHeight="true" outlineLevel="0" collapsed="false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customFormat="false" ht="15.75" hidden="false" customHeight="true" outlineLevel="0" collapsed="false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customFormat="false" ht="15.75" hidden="false" customHeight="true" outlineLevel="0" collapsed="false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customFormat="false" ht="15.75" hidden="false" customHeight="true" outlineLevel="0" collapsed="false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customFormat="false" ht="15.75" hidden="false" customHeight="true" outlineLevel="0" collapsed="false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customFormat="false" ht="15.75" hidden="false" customHeight="true" outlineLevel="0" collapsed="false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customFormat="false" ht="15.75" hidden="false" customHeight="true" outlineLevel="0" collapsed="false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customFormat="false" ht="15.75" hidden="false" customHeight="true" outlineLevel="0" collapsed="false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customFormat="false" ht="15.75" hidden="false" customHeight="true" outlineLevel="0" collapsed="false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customFormat="false" ht="15.75" hidden="false" customHeight="true" outlineLevel="0" collapsed="false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customFormat="false" ht="15.75" hidden="false" customHeight="true" outlineLevel="0" collapsed="false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customFormat="false" ht="15.75" hidden="false" customHeight="true" outlineLevel="0" collapsed="false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customFormat="false" ht="15.75" hidden="false" customHeight="true" outlineLevel="0" collapsed="false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customFormat="false" ht="15.75" hidden="false" customHeight="true" outlineLevel="0" collapsed="false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customFormat="false" ht="15.75" hidden="false" customHeight="true" outlineLevel="0" collapsed="false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customFormat="false" ht="15.75" hidden="false" customHeight="true" outlineLevel="0" collapsed="false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customFormat="false" ht="15.75" hidden="false" customHeight="true" outlineLevel="0" collapsed="false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customFormat="false" ht="15.75" hidden="false" customHeight="true" outlineLevel="0" collapsed="false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customFormat="false" ht="15.75" hidden="false" customHeight="true" outlineLevel="0" collapsed="false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customFormat="false" ht="15.75" hidden="false" customHeight="true" outlineLevel="0" collapsed="false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customFormat="false" ht="15.75" hidden="false" customHeight="true" outlineLevel="0" collapsed="false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customFormat="false" ht="15.75" hidden="false" customHeight="true" outlineLevel="0" collapsed="false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customFormat="false" ht="15.75" hidden="false" customHeight="true" outlineLevel="0" collapsed="false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customFormat="false" ht="15.75" hidden="false" customHeight="true" outlineLevel="0" collapsed="false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customFormat="false" ht="15.75" hidden="false" customHeight="true" outlineLevel="0" collapsed="false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customFormat="false" ht="15.75" hidden="false" customHeight="true" outlineLevel="0" collapsed="false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customFormat="false" ht="15.75" hidden="false" customHeight="true" outlineLevel="0" collapsed="false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customFormat="false" ht="15.75" hidden="false" customHeight="true" outlineLevel="0" collapsed="false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customFormat="false" ht="15.75" hidden="false" customHeight="true" outlineLevel="0" collapsed="false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customFormat="false" ht="15.75" hidden="false" customHeight="true" outlineLevel="0" collapsed="false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customFormat="false" ht="15.75" hidden="false" customHeight="true" outlineLevel="0" collapsed="false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customFormat="false" ht="15.75" hidden="false" customHeight="true" outlineLevel="0" collapsed="false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customFormat="false" ht="15.75" hidden="false" customHeight="true" outlineLevel="0" collapsed="false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customFormat="false" ht="15.75" hidden="false" customHeight="true" outlineLevel="0" collapsed="false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customFormat="false" ht="15.75" hidden="false" customHeight="true" outlineLevel="0" collapsed="false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customFormat="false" ht="15.75" hidden="false" customHeight="true" outlineLevel="0" collapsed="false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customFormat="false" ht="15.75" hidden="false" customHeight="true" outlineLevel="0" collapsed="false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customFormat="false" ht="15.75" hidden="false" customHeight="true" outlineLevel="0" collapsed="false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customFormat="false" ht="15.75" hidden="false" customHeight="true" outlineLevel="0" collapsed="false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customFormat="false" ht="15.75" hidden="false" customHeight="true" outlineLevel="0" collapsed="false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customFormat="false" ht="15.75" hidden="false" customHeight="true" outlineLevel="0" collapsed="false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customFormat="false" ht="15.75" hidden="false" customHeight="true" outlineLevel="0" collapsed="false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customFormat="false" ht="15.75" hidden="false" customHeight="true" outlineLevel="0" collapsed="false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customFormat="false" ht="15.75" hidden="false" customHeight="true" outlineLevel="0" collapsed="false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customFormat="false" ht="15.75" hidden="false" customHeight="true" outlineLevel="0" collapsed="false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customFormat="false" ht="15.75" hidden="false" customHeight="true" outlineLevel="0" collapsed="false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customFormat="false" ht="15.75" hidden="false" customHeight="true" outlineLevel="0" collapsed="false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customFormat="false" ht="15.75" hidden="false" customHeight="true" outlineLevel="0" collapsed="false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customFormat="false" ht="15.75" hidden="false" customHeight="true" outlineLevel="0" collapsed="false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customFormat="false" ht="15.75" hidden="false" customHeight="true" outlineLevel="0" collapsed="false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customFormat="false" ht="15.75" hidden="false" customHeight="true" outlineLevel="0" collapsed="false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customFormat="false" ht="15.75" hidden="false" customHeight="true" outlineLevel="0" collapsed="false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 customFormat="false" ht="15.75" hidden="false" customHeight="true" outlineLevel="0" collapsed="false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 customFormat="false" ht="15.75" hidden="false" customHeight="true" outlineLevel="0" collapsed="false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 customFormat="false" ht="15.75" hidden="false" customHeight="true" outlineLevel="0" collapsed="false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 customFormat="false" ht="15.75" hidden="false" customHeight="true" outlineLevel="0" collapsed="false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 customFormat="false" ht="15.75" hidden="false" customHeight="true" outlineLevel="0" collapsed="false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 customFormat="false" ht="15.75" hidden="false" customHeight="true" outlineLevel="0" collapsed="false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</sheetData>
  <mergeCells count="4">
    <mergeCell ref="B3:C3"/>
    <mergeCell ref="G6:H6"/>
    <mergeCell ref="C11:C12"/>
    <mergeCell ref="C14:C17"/>
  </mergeCells>
  <conditionalFormatting sqref="J14:J17">
    <cfRule type="beginsWith" priority="2" operator="beginsWith" aboveAverage="0" equalAverage="0" bottom="0" percent="0" rank="0" text="Compensa" dxfId="6">
      <formula>LEFT(J14,LEN("Compensa"))="Compensa"</formula>
    </cfRule>
    <cfRule type="beginsWith" priority="3" operator="beginsWith" aboveAverage="0" equalAverage="0" bottom="0" percent="0" rank="0" text="No compensa" dxfId="7">
      <formula>LEFT(J14,LEN("No compensa"))="No compensa"</formula>
    </cfRule>
  </conditionalFormatting>
  <hyperlinks>
    <hyperlink ref="B3" r:id="rId1" display="pauant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2F2F2"/>
    <pageSetUpPr fitToPage="false"/>
  </sheetPr>
  <dimension ref="A1:AC100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3" activeCellId="0" sqref="B3"/>
    </sheetView>
  </sheetViews>
  <sheetFormatPr defaultColWidth="14.640625" defaultRowHeight="14.4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.99"/>
    <col collapsed="false" customWidth="true" hidden="false" outlineLevel="0" max="3" min="3" style="0" width="27.33"/>
    <col collapsed="false" customWidth="true" hidden="false" outlineLevel="0" max="4" min="4" style="0" width="16.89"/>
    <col collapsed="false" customWidth="true" hidden="false" outlineLevel="0" max="7" min="5" style="0" width="14.11"/>
    <col collapsed="false" customWidth="true" hidden="false" outlineLevel="0" max="8" min="8" style="0" width="17.67"/>
    <col collapsed="false" customWidth="true" hidden="false" outlineLevel="0" max="9" min="9" style="0" width="16.44"/>
    <col collapsed="false" customWidth="true" hidden="false" outlineLevel="0" max="10" min="10" style="0" width="25"/>
    <col collapsed="false" customWidth="true" hidden="false" outlineLevel="0" max="11" min="11" style="0" width="13.66"/>
    <col collapsed="false" customWidth="true" hidden="false" outlineLevel="0" max="12" min="12" style="0" width="17.33"/>
    <col collapsed="false" customWidth="true" hidden="true" outlineLevel="0" max="27" min="13" style="0" width="12.1"/>
  </cols>
  <sheetData>
    <row r="1" customFormat="false" ht="22.5" hidden="false" customHeight="true" outlineLevel="0" collapsed="false">
      <c r="A1" s="97"/>
      <c r="B1" s="98"/>
      <c r="C1" s="98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50"/>
      <c r="AC1" s="50"/>
    </row>
    <row r="2" customFormat="false" ht="27.75" hidden="false" customHeight="true" outlineLevel="0" collapsed="false">
      <c r="A2" s="97"/>
      <c r="B2" s="98"/>
      <c r="C2" s="98"/>
      <c r="D2" s="101" t="s">
        <v>313</v>
      </c>
      <c r="E2" s="270" t="s">
        <v>354</v>
      </c>
      <c r="F2" s="99"/>
      <c r="G2" s="99"/>
      <c r="H2" s="99"/>
      <c r="I2" s="99"/>
      <c r="J2" s="99"/>
      <c r="K2" s="99"/>
      <c r="L2" s="99"/>
      <c r="M2" s="99"/>
      <c r="N2" s="99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50"/>
      <c r="AC2" s="50"/>
    </row>
    <row r="3" customFormat="false" ht="18.75" hidden="false" customHeight="true" outlineLevel="0" collapsed="false">
      <c r="A3" s="104"/>
      <c r="B3" s="105"/>
      <c r="C3" s="105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50"/>
      <c r="AC3" s="50"/>
    </row>
    <row r="4" customFormat="false" ht="4.5" hidden="false" customHeight="true" outlineLevel="0" collapsed="false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50"/>
      <c r="AA4" s="50"/>
    </row>
    <row r="5" customFormat="false" ht="14.4" hidden="false" customHeight="false" outlineLevel="0" collapsed="false">
      <c r="A5" s="8"/>
      <c r="B5" s="8"/>
      <c r="C5" s="315"/>
      <c r="D5" s="107"/>
      <c r="E5" s="107"/>
      <c r="F5" s="8"/>
      <c r="G5" s="8"/>
      <c r="H5" s="8"/>
      <c r="I5" s="8"/>
      <c r="J5" s="19"/>
      <c r="K5" s="19"/>
      <c r="L5" s="19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customFormat="false" ht="14.4" hidden="false" customHeight="false" outlineLevel="0" collapsed="false">
      <c r="A6" s="8"/>
      <c r="B6" s="8"/>
      <c r="C6" s="316" t="s">
        <v>355</v>
      </c>
      <c r="D6" s="107"/>
      <c r="E6" s="107"/>
      <c r="F6" s="8"/>
      <c r="G6" s="8"/>
      <c r="H6" s="8"/>
      <c r="I6" s="8"/>
      <c r="J6" s="19"/>
      <c r="K6" s="19"/>
      <c r="L6" s="19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19"/>
      <c r="K7" s="19"/>
      <c r="L7" s="1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customFormat="false" ht="21.75" hidden="false" customHeight="true" outlineLevel="0" collapsed="false">
      <c r="A8" s="8"/>
      <c r="B8" s="8"/>
      <c r="C8" s="8"/>
      <c r="D8" s="317" t="s">
        <v>356</v>
      </c>
      <c r="E8" s="317" t="s">
        <v>357</v>
      </c>
      <c r="F8" s="317" t="s">
        <v>358</v>
      </c>
      <c r="G8" s="317" t="s">
        <v>359</v>
      </c>
      <c r="H8" s="317" t="s">
        <v>63</v>
      </c>
      <c r="I8" s="317" t="s">
        <v>162</v>
      </c>
      <c r="J8" s="19"/>
      <c r="K8" s="19"/>
      <c r="L8" s="19"/>
      <c r="M8" s="8"/>
      <c r="N8" s="8"/>
      <c r="O8" s="8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50"/>
    </row>
    <row r="9" customFormat="false" ht="19.5" hidden="false" customHeight="true" outlineLevel="0" collapsed="false">
      <c r="A9" s="8"/>
      <c r="B9" s="8"/>
      <c r="C9" s="318" t="s">
        <v>360</v>
      </c>
      <c r="D9" s="319" t="n">
        <v>0</v>
      </c>
      <c r="E9" s="319" t="n">
        <v>10000</v>
      </c>
      <c r="F9" s="319" t="n">
        <v>60000</v>
      </c>
      <c r="G9" s="319" t="s">
        <v>358</v>
      </c>
      <c r="H9" s="320" t="n">
        <f aca="false">IF(G9="Lavado cara",D9,IF(G9="Ref media",E9,F9))</f>
        <v>60000</v>
      </c>
      <c r="I9" s="321"/>
      <c r="J9" s="19"/>
      <c r="K9" s="19"/>
      <c r="L9" s="19"/>
      <c r="M9" s="8"/>
      <c r="N9" s="8"/>
      <c r="O9" s="8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50"/>
    </row>
    <row r="10" customFormat="false" ht="19.5" hidden="false" customHeight="true" outlineLevel="0" collapsed="false">
      <c r="A10" s="8"/>
      <c r="B10" s="8"/>
      <c r="C10" s="318" t="s">
        <v>361</v>
      </c>
      <c r="D10" s="319" t="n">
        <v>0</v>
      </c>
      <c r="E10" s="319" t="n">
        <v>5000</v>
      </c>
      <c r="F10" s="319" t="n">
        <v>50000</v>
      </c>
      <c r="G10" s="319" t="s">
        <v>358</v>
      </c>
      <c r="H10" s="320" t="n">
        <f aca="false">IF(G10="Lavado cara",D10,IF(G10="Ref media",E10,F10))</f>
        <v>50000</v>
      </c>
      <c r="I10" s="321"/>
      <c r="J10" s="19"/>
      <c r="K10" s="19"/>
      <c r="L10" s="19"/>
      <c r="M10" s="8"/>
      <c r="N10" s="8"/>
      <c r="O10" s="8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50"/>
    </row>
    <row r="11" customFormat="false" ht="19.5" hidden="false" customHeight="true" outlineLevel="0" collapsed="false">
      <c r="A11" s="8"/>
      <c r="B11" s="8"/>
      <c r="C11" s="318" t="s">
        <v>362</v>
      </c>
      <c r="D11" s="319" t="n">
        <v>0</v>
      </c>
      <c r="E11" s="319"/>
      <c r="F11" s="319"/>
      <c r="G11" s="322" t="n">
        <v>0</v>
      </c>
      <c r="H11" s="320" t="n">
        <f aca="false">G11*D11</f>
        <v>0</v>
      </c>
      <c r="I11" s="321"/>
      <c r="J11" s="19"/>
      <c r="K11" s="19"/>
      <c r="L11" s="19"/>
      <c r="M11" s="8"/>
      <c r="N11" s="8"/>
      <c r="O11" s="8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50"/>
    </row>
    <row r="12" customFormat="false" ht="19.5" hidden="false" customHeight="true" outlineLevel="0" collapsed="false">
      <c r="A12" s="8"/>
      <c r="B12" s="8"/>
      <c r="C12" s="318" t="s">
        <v>363</v>
      </c>
      <c r="D12" s="319" t="n">
        <f aca="false">0*2.9</f>
        <v>0</v>
      </c>
      <c r="E12" s="319"/>
      <c r="F12" s="319"/>
      <c r="G12" s="322" t="n">
        <v>0</v>
      </c>
      <c r="H12" s="320" t="n">
        <f aca="false">G12*D12</f>
        <v>0</v>
      </c>
      <c r="I12" s="321"/>
      <c r="J12" s="19"/>
      <c r="K12" s="19"/>
      <c r="L12" s="19"/>
      <c r="M12" s="8"/>
      <c r="N12" s="8"/>
      <c r="O12" s="8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50"/>
    </row>
    <row r="13" customFormat="false" ht="19.5" hidden="false" customHeight="true" outlineLevel="0" collapsed="false">
      <c r="A13" s="8"/>
      <c r="B13" s="8"/>
      <c r="C13" s="318" t="s">
        <v>364</v>
      </c>
      <c r="D13" s="319" t="n">
        <v>0</v>
      </c>
      <c r="E13" s="319"/>
      <c r="F13" s="319"/>
      <c r="G13" s="322" t="n">
        <v>0</v>
      </c>
      <c r="H13" s="320" t="n">
        <f aca="false">G13*D13</f>
        <v>0</v>
      </c>
      <c r="I13" s="321"/>
      <c r="J13" s="19"/>
      <c r="K13" s="19"/>
      <c r="L13" s="19"/>
      <c r="M13" s="8"/>
      <c r="N13" s="8"/>
      <c r="O13" s="8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50"/>
    </row>
    <row r="14" customFormat="false" ht="19.5" hidden="false" customHeight="true" outlineLevel="0" collapsed="false">
      <c r="A14" s="8"/>
      <c r="B14" s="8"/>
      <c r="C14" s="318" t="s">
        <v>365</v>
      </c>
      <c r="D14" s="319" t="n">
        <v>1200</v>
      </c>
      <c r="E14" s="319" t="n">
        <v>1200</v>
      </c>
      <c r="F14" s="319"/>
      <c r="G14" s="322" t="n">
        <v>420</v>
      </c>
      <c r="H14" s="320" t="n">
        <f aca="false">G14*D14</f>
        <v>504000</v>
      </c>
      <c r="I14" s="321"/>
      <c r="J14" s="19"/>
      <c r="K14" s="19"/>
      <c r="L14" s="19"/>
      <c r="M14" s="8"/>
      <c r="N14" s="8"/>
      <c r="O14" s="8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50"/>
    </row>
    <row r="15" customFormat="false" ht="19.5" hidden="false" customHeight="true" outlineLevel="0" collapsed="false">
      <c r="A15" s="8"/>
      <c r="B15" s="8"/>
      <c r="C15" s="318" t="s">
        <v>366</v>
      </c>
      <c r="D15" s="319" t="n">
        <v>0</v>
      </c>
      <c r="E15" s="319"/>
      <c r="F15" s="319"/>
      <c r="G15" s="322" t="n">
        <v>0</v>
      </c>
      <c r="H15" s="320" t="n">
        <f aca="false">G15*D15</f>
        <v>0</v>
      </c>
      <c r="I15" s="321"/>
      <c r="J15" s="19"/>
      <c r="K15" s="19"/>
      <c r="L15" s="19"/>
      <c r="M15" s="8"/>
      <c r="N15" s="8"/>
      <c r="O15" s="8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50"/>
    </row>
    <row r="16" customFormat="false" ht="19.5" hidden="false" customHeight="true" outlineLevel="0" collapsed="false">
      <c r="A16" s="8"/>
      <c r="B16" s="8"/>
      <c r="C16" s="318" t="s">
        <v>367</v>
      </c>
      <c r="D16" s="319" t="n">
        <v>0</v>
      </c>
      <c r="E16" s="319"/>
      <c r="F16" s="319"/>
      <c r="G16" s="322" t="n">
        <v>0</v>
      </c>
      <c r="H16" s="320" t="n">
        <f aca="false">G16*D16</f>
        <v>0</v>
      </c>
      <c r="I16" s="321"/>
      <c r="J16" s="19"/>
      <c r="K16" s="19"/>
      <c r="L16" s="19"/>
      <c r="M16" s="8"/>
      <c r="N16" s="8"/>
      <c r="O16" s="8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50"/>
    </row>
    <row r="17" customFormat="false" ht="19.5" hidden="false" customHeight="true" outlineLevel="0" collapsed="false">
      <c r="A17" s="8"/>
      <c r="B17" s="8"/>
      <c r="C17" s="318" t="s">
        <v>368</v>
      </c>
      <c r="D17" s="319" t="n">
        <v>0</v>
      </c>
      <c r="E17" s="319"/>
      <c r="F17" s="319"/>
      <c r="G17" s="322" t="n">
        <v>0</v>
      </c>
      <c r="H17" s="320" t="n">
        <f aca="false">G17*D17</f>
        <v>0</v>
      </c>
      <c r="I17" s="321"/>
      <c r="J17" s="19"/>
      <c r="K17" s="19"/>
      <c r="L17" s="19"/>
      <c r="M17" s="8"/>
      <c r="N17" s="8"/>
      <c r="O17" s="8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50"/>
    </row>
    <row r="18" customFormat="false" ht="19.5" hidden="false" customHeight="true" outlineLevel="0" collapsed="false">
      <c r="A18" s="8"/>
      <c r="B18" s="19"/>
      <c r="C18" s="318" t="s">
        <v>369</v>
      </c>
      <c r="D18" s="319" t="n">
        <v>0</v>
      </c>
      <c r="E18" s="319"/>
      <c r="F18" s="319"/>
      <c r="G18" s="322" t="n">
        <v>0</v>
      </c>
      <c r="H18" s="320" t="n">
        <f aca="false">G18*D18</f>
        <v>0</v>
      </c>
      <c r="I18" s="321"/>
      <c r="J18" s="19"/>
      <c r="K18" s="19"/>
      <c r="L18" s="19"/>
      <c r="M18" s="19"/>
      <c r="N18" s="19"/>
      <c r="O18" s="19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9.5" hidden="false" customHeight="true" outlineLevel="0" collapsed="false">
      <c r="A19" s="8"/>
      <c r="B19" s="19"/>
      <c r="C19" s="318" t="s">
        <v>370</v>
      </c>
      <c r="D19" s="319" t="n">
        <v>0</v>
      </c>
      <c r="E19" s="319"/>
      <c r="F19" s="319"/>
      <c r="G19" s="322" t="n">
        <v>0</v>
      </c>
      <c r="H19" s="320" t="n">
        <f aca="false">G19*D19</f>
        <v>0</v>
      </c>
      <c r="I19" s="321"/>
      <c r="J19" s="19"/>
      <c r="K19" s="19"/>
      <c r="L19" s="19"/>
      <c r="M19" s="19"/>
      <c r="N19" s="19"/>
      <c r="O19" s="19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9.5" hidden="false" customHeight="true" outlineLevel="0" collapsed="false">
      <c r="A20" s="8"/>
      <c r="B20" s="19"/>
      <c r="C20" s="318" t="s">
        <v>371</v>
      </c>
      <c r="D20" s="319" t="n">
        <v>0</v>
      </c>
      <c r="E20" s="319"/>
      <c r="F20" s="319"/>
      <c r="G20" s="319" t="s">
        <v>372</v>
      </c>
      <c r="H20" s="320" t="n">
        <f aca="false">IF(G20="Lavado cara",D20,IF(G20="Ref media",E20,F20))</f>
        <v>0</v>
      </c>
      <c r="I20" s="321"/>
      <c r="J20" s="19"/>
      <c r="K20" s="19"/>
      <c r="L20" s="19"/>
      <c r="M20" s="19"/>
      <c r="N20" s="19"/>
      <c r="O20" s="19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9.5" hidden="false" customHeight="true" outlineLevel="0" collapsed="false">
      <c r="A21" s="8"/>
      <c r="B21" s="19"/>
      <c r="C21" s="318" t="s">
        <v>373</v>
      </c>
      <c r="D21" s="319" t="n">
        <v>0</v>
      </c>
      <c r="E21" s="319"/>
      <c r="F21" s="319"/>
      <c r="G21" s="319" t="s">
        <v>372</v>
      </c>
      <c r="H21" s="320" t="n">
        <f aca="false">IF(G21="Lavado cara",D21,IF(G21="Ref media",E21,F21))</f>
        <v>0</v>
      </c>
      <c r="I21" s="321"/>
      <c r="J21" s="19"/>
      <c r="K21" s="19"/>
      <c r="L21" s="19"/>
      <c r="M21" s="19"/>
      <c r="N21" s="19"/>
      <c r="O21" s="19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9.5" hidden="false" customHeight="true" outlineLevel="0" collapsed="false">
      <c r="A22" s="8"/>
      <c r="B22" s="19"/>
      <c r="C22" s="318" t="s">
        <v>374</v>
      </c>
      <c r="D22" s="319" t="n">
        <v>1500</v>
      </c>
      <c r="E22" s="319" t="n">
        <v>1500</v>
      </c>
      <c r="F22" s="319" t="n">
        <v>27000</v>
      </c>
      <c r="G22" s="322" t="n">
        <v>18</v>
      </c>
      <c r="H22" s="320" t="n">
        <f aca="false">G22*D22</f>
        <v>27000</v>
      </c>
      <c r="I22" s="321"/>
      <c r="J22" s="19"/>
      <c r="K22" s="19"/>
      <c r="L22" s="19"/>
      <c r="M22" s="19"/>
      <c r="N22" s="19"/>
      <c r="O22" s="19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9.5" hidden="false" customHeight="true" outlineLevel="0" collapsed="false">
      <c r="A23" s="8"/>
      <c r="B23" s="19"/>
      <c r="C23" s="318" t="s">
        <v>375</v>
      </c>
      <c r="D23" s="319" t="n">
        <v>0</v>
      </c>
      <c r="E23" s="319"/>
      <c r="F23" s="319"/>
      <c r="G23" s="319" t="n">
        <v>0</v>
      </c>
      <c r="H23" s="320" t="n">
        <f aca="false">G23*D23</f>
        <v>0</v>
      </c>
      <c r="I23" s="321"/>
      <c r="J23" s="19"/>
      <c r="K23" s="19"/>
      <c r="L23" s="19"/>
      <c r="M23" s="19"/>
      <c r="N23" s="19"/>
      <c r="O23" s="1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9.5" hidden="false" customHeight="true" outlineLevel="0" collapsed="false">
      <c r="A24" s="8"/>
      <c r="B24" s="19"/>
      <c r="C24" s="318" t="s">
        <v>376</v>
      </c>
      <c r="D24" s="319" t="n">
        <v>0</v>
      </c>
      <c r="E24" s="319"/>
      <c r="F24" s="319"/>
      <c r="G24" s="319" t="n">
        <v>0</v>
      </c>
      <c r="H24" s="320" t="n">
        <f aca="false">G24*D24</f>
        <v>0</v>
      </c>
      <c r="I24" s="321"/>
      <c r="J24" s="19"/>
      <c r="K24" s="19"/>
      <c r="L24" s="19"/>
      <c r="M24" s="19"/>
      <c r="N24" s="19"/>
      <c r="O24" s="19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9.5" hidden="false" customHeight="true" outlineLevel="0" collapsed="false">
      <c r="A25" s="8"/>
      <c r="B25" s="19"/>
      <c r="C25" s="318" t="s">
        <v>377</v>
      </c>
      <c r="D25" s="319" t="n">
        <v>0</v>
      </c>
      <c r="E25" s="319"/>
      <c r="F25" s="319"/>
      <c r="G25" s="319" t="s">
        <v>372</v>
      </c>
      <c r="H25" s="320" t="n">
        <f aca="false">IF(G25="Lavado cara",D25,IF(G25="Ref media",E25,F25))</f>
        <v>0</v>
      </c>
      <c r="I25" s="321"/>
      <c r="J25" s="19"/>
      <c r="K25" s="19"/>
      <c r="L25" s="19"/>
      <c r="M25" s="19"/>
      <c r="N25" s="19"/>
      <c r="O25" s="19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9.5" hidden="false" customHeight="true" outlineLevel="0" collapsed="false">
      <c r="A26" s="8"/>
      <c r="B26" s="19"/>
      <c r="C26" s="318" t="s">
        <v>378</v>
      </c>
      <c r="D26" s="319" t="n">
        <v>0</v>
      </c>
      <c r="E26" s="319"/>
      <c r="F26" s="319"/>
      <c r="G26" s="319"/>
      <c r="H26" s="320" t="n">
        <f aca="false">D26</f>
        <v>0</v>
      </c>
      <c r="I26" s="321"/>
      <c r="J26" s="19"/>
      <c r="K26" s="19"/>
      <c r="L26" s="19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customFormat="false" ht="19.5" hidden="false" customHeight="true" outlineLevel="0" collapsed="false">
      <c r="A27" s="8"/>
      <c r="B27" s="19"/>
      <c r="C27" s="318" t="s">
        <v>379</v>
      </c>
      <c r="D27" s="319" t="n">
        <v>0</v>
      </c>
      <c r="E27" s="319"/>
      <c r="F27" s="319"/>
      <c r="G27" s="319"/>
      <c r="H27" s="320" t="n">
        <f aca="false">D27</f>
        <v>0</v>
      </c>
      <c r="I27" s="321"/>
      <c r="J27" s="19"/>
      <c r="K27" s="19"/>
      <c r="L27" s="19"/>
      <c r="M27" s="19"/>
      <c r="N27" s="19"/>
      <c r="O27" s="19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9.5" hidden="false" customHeight="true" outlineLevel="0" collapsed="false">
      <c r="A28" s="8"/>
      <c r="B28" s="19"/>
      <c r="C28" s="318" t="s">
        <v>380</v>
      </c>
      <c r="D28" s="319" t="n">
        <v>0</v>
      </c>
      <c r="E28" s="319"/>
      <c r="F28" s="319"/>
      <c r="G28" s="319"/>
      <c r="H28" s="320" t="n">
        <f aca="false">D28</f>
        <v>0</v>
      </c>
      <c r="I28" s="321"/>
      <c r="J28" s="19"/>
      <c r="K28" s="19"/>
      <c r="L28" s="19"/>
      <c r="M28" s="19"/>
      <c r="N28" s="19"/>
      <c r="O28" s="1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9.5" hidden="false" customHeight="true" outlineLevel="0" collapsed="false">
      <c r="A29" s="8"/>
      <c r="B29" s="19"/>
      <c r="C29" s="318" t="s">
        <v>381</v>
      </c>
      <c r="D29" s="319" t="n">
        <v>0</v>
      </c>
      <c r="E29" s="319"/>
      <c r="F29" s="319"/>
      <c r="G29" s="319"/>
      <c r="H29" s="320" t="n">
        <f aca="false">D29</f>
        <v>0</v>
      </c>
      <c r="I29" s="321"/>
      <c r="J29" s="19"/>
      <c r="K29" s="19"/>
      <c r="L29" s="19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customFormat="false" ht="13.5" hidden="false" customHeight="true" outlineLevel="0" collapsed="false">
      <c r="A30" s="8"/>
      <c r="B30" s="19"/>
      <c r="C30" s="8"/>
      <c r="D30" s="8"/>
      <c r="E30" s="8"/>
      <c r="F30" s="8"/>
      <c r="G30" s="8"/>
      <c r="H30" s="28"/>
      <c r="I30" s="8"/>
      <c r="J30" s="19"/>
      <c r="K30" s="19"/>
      <c r="L30" s="19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customFormat="false" ht="15.75" hidden="false" customHeight="true" outlineLevel="0" collapsed="false">
      <c r="A31" s="8"/>
      <c r="B31" s="19"/>
      <c r="C31" s="8"/>
      <c r="D31" s="8"/>
      <c r="E31" s="8"/>
      <c r="F31" s="8"/>
      <c r="G31" s="323" t="s">
        <v>223</v>
      </c>
      <c r="H31" s="324" t="n">
        <f aca="false">SUM(H9:H29)</f>
        <v>641000</v>
      </c>
      <c r="I31" s="8" t="s">
        <v>382</v>
      </c>
      <c r="J31" s="19"/>
      <c r="K31" s="19"/>
      <c r="L31" s="19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customFormat="false" ht="15.75" hidden="false" customHeight="true" outlineLevel="0" collapsed="false">
      <c r="A32" s="8"/>
      <c r="B32" s="19"/>
      <c r="C32" s="8"/>
      <c r="D32" s="8"/>
      <c r="E32" s="8"/>
      <c r="F32" s="8"/>
      <c r="G32" s="323" t="s">
        <v>90</v>
      </c>
      <c r="H32" s="324" t="n">
        <f aca="false">SUM(H9:H22,H28,H29,H26,H27)</f>
        <v>641000</v>
      </c>
      <c r="I32" s="8"/>
      <c r="J32" s="19"/>
      <c r="K32" s="19"/>
      <c r="L32" s="19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customFormat="false" ht="15.75" hidden="false" customHeight="true" outlineLevel="0" collapsed="false">
      <c r="A33" s="8"/>
      <c r="B33" s="19"/>
      <c r="C33" s="8"/>
      <c r="D33" s="8"/>
      <c r="E33" s="8"/>
      <c r="F33" s="8"/>
      <c r="G33" s="323" t="s">
        <v>383</v>
      </c>
      <c r="H33" s="324" t="n">
        <f aca="false">SUM(H23:H25)</f>
        <v>0</v>
      </c>
      <c r="I33" s="8"/>
      <c r="J33" s="19"/>
      <c r="K33" s="19"/>
      <c r="L33" s="19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customFormat="false" ht="13.5" hidden="false" customHeight="true" outlineLevel="0" collapsed="false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customFormat="false" ht="13.5" hidden="false" customHeight="true" outlineLevel="0" collapsed="false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customFormat="false" ht="13.5" hidden="false" customHeight="true" outlineLevel="0" collapsed="false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customFormat="false" ht="13.5" hidden="false" customHeight="true" outlineLevel="0" collapsed="false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customFormat="false" ht="13.5" hidden="true" customHeight="true" outlineLevel="0" collapsed="false">
      <c r="A38" s="8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customFormat="false" ht="13.5" hidden="true" customHeight="true" outlineLevel="0" collapsed="false">
      <c r="A39" s="8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customFormat="false" ht="13.5" hidden="true" customHeight="true" outlineLevel="0" collapsed="false">
      <c r="A40" s="8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customFormat="false" ht="13.5" hidden="true" customHeight="true" outlineLevel="0" collapsed="false">
      <c r="A41" s="8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customFormat="false" ht="13.5" hidden="true" customHeight="true" outlineLevel="0" collapsed="false">
      <c r="A42" s="8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customFormat="false" ht="13.5" hidden="true" customHeight="true" outlineLevel="0" collapsed="false">
      <c r="A43" s="8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customFormat="false" ht="13.5" hidden="true" customHeight="true" outlineLevel="0" collapsed="false">
      <c r="A44" s="8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customFormat="false" ht="13.5" hidden="true" customHeight="true" outlineLevel="0" collapsed="false">
      <c r="A45" s="8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customFormat="false" ht="13.5" hidden="true" customHeight="true" outlineLevel="0" collapsed="false">
      <c r="A46" s="8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customFormat="false" ht="13.5" hidden="true" customHeight="true" outlineLevel="0" collapsed="false">
      <c r="A47" s="8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customFormat="false" ht="13.5" hidden="true" customHeight="true" outlineLevel="0" collapsed="false">
      <c r="A48" s="8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customFormat="false" ht="13.5" hidden="true" customHeight="true" outlineLevel="0" collapsed="false">
      <c r="A49" s="8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customFormat="false" ht="13.5" hidden="true" customHeight="true" outlineLevel="0" collapsed="false">
      <c r="A50" s="8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customFormat="false" ht="13.5" hidden="true" customHeight="true" outlineLevel="0" collapsed="false">
      <c r="A51" s="8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customFormat="false" ht="13.5" hidden="true" customHeight="true" outlineLevel="0" collapsed="false">
      <c r="A52" s="8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customFormat="false" ht="13.5" hidden="true" customHeight="true" outlineLevel="0" collapsed="false">
      <c r="A53" s="8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customFormat="false" ht="13.5" hidden="true" customHeight="true" outlineLevel="0" collapsed="false">
      <c r="A54" s="8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customFormat="false" ht="13.5" hidden="true" customHeight="true" outlineLevel="0" collapsed="false">
      <c r="A55" s="8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customFormat="false" ht="13.5" hidden="true" customHeight="true" outlineLevel="0" collapsed="false">
      <c r="A56" s="8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customFormat="false" ht="13.5" hidden="true" customHeight="true" outlineLevel="0" collapsed="false">
      <c r="A57" s="8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customFormat="false" ht="13.5" hidden="true" customHeight="true" outlineLevel="0" collapsed="false">
      <c r="A58" s="8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customFormat="false" ht="13.5" hidden="true" customHeight="true" outlineLevel="0" collapsed="false">
      <c r="A59" s="8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customFormat="false" ht="13.5" hidden="true" customHeight="true" outlineLevel="0" collapsed="false">
      <c r="A60" s="8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customFormat="false" ht="13.5" hidden="true" customHeight="true" outlineLevel="0" collapsed="false">
      <c r="A61" s="8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customFormat="false" ht="13.5" hidden="true" customHeight="true" outlineLevel="0" collapsed="false">
      <c r="A62" s="8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customFormat="false" ht="13.5" hidden="true" customHeight="true" outlineLevel="0" collapsed="false">
      <c r="A63" s="8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customFormat="false" ht="13.5" hidden="true" customHeight="true" outlineLevel="0" collapsed="false">
      <c r="A64" s="8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customFormat="false" ht="13.5" hidden="true" customHeight="true" outlineLevel="0" collapsed="false">
      <c r="A65" s="8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customFormat="false" ht="13.5" hidden="true" customHeight="true" outlineLevel="0" collapsed="false">
      <c r="A66" s="8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customFormat="false" ht="13.5" hidden="true" customHeight="true" outlineLevel="0" collapsed="false">
      <c r="A67" s="8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customFormat="false" ht="13.5" hidden="true" customHeight="true" outlineLevel="0" collapsed="false">
      <c r="A68" s="8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customFormat="false" ht="13.5" hidden="true" customHeight="true" outlineLevel="0" collapsed="false">
      <c r="A69" s="8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customFormat="false" ht="13.5" hidden="true" customHeight="true" outlineLevel="0" collapsed="false">
      <c r="A70" s="8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customFormat="false" ht="13.5" hidden="true" customHeight="true" outlineLevel="0" collapsed="false">
      <c r="A71" s="8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customFormat="false" ht="13.5" hidden="true" customHeight="true" outlineLevel="0" collapsed="false">
      <c r="A72" s="8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customFormat="false" ht="13.5" hidden="true" customHeight="true" outlineLevel="0" collapsed="false">
      <c r="A73" s="8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customFormat="false" ht="13.5" hidden="true" customHeight="true" outlineLevel="0" collapsed="false">
      <c r="A74" s="8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customFormat="false" ht="13.5" hidden="true" customHeight="true" outlineLevel="0" collapsed="false">
      <c r="A75" s="8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customFormat="false" ht="13.5" hidden="true" customHeight="true" outlineLevel="0" collapsed="false">
      <c r="A76" s="8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customFormat="false" ht="13.5" hidden="true" customHeight="true" outlineLevel="0" collapsed="false">
      <c r="A77" s="8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customFormat="false" ht="13.5" hidden="true" customHeight="true" outlineLevel="0" collapsed="false">
      <c r="A78" s="8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customFormat="false" ht="13.5" hidden="true" customHeight="true" outlineLevel="0" collapsed="false">
      <c r="A79" s="8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customFormat="false" ht="13.5" hidden="true" customHeight="true" outlineLevel="0" collapsed="false">
      <c r="A80" s="8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customFormat="false" ht="13.5" hidden="true" customHeight="true" outlineLevel="0" collapsed="false">
      <c r="A81" s="8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customFormat="false" ht="13.5" hidden="true" customHeight="true" outlineLevel="0" collapsed="false">
      <c r="A82" s="8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customFormat="false" ht="13.5" hidden="true" customHeight="true" outlineLevel="0" collapsed="false">
      <c r="A83" s="8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customFormat="false" ht="13.5" hidden="true" customHeight="true" outlineLevel="0" collapsed="false">
      <c r="A84" s="8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customFormat="false" ht="13.5" hidden="true" customHeight="true" outlineLevel="0" collapsed="false">
      <c r="A85" s="8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customFormat="false" ht="13.5" hidden="true" customHeight="true" outlineLevel="0" collapsed="false">
      <c r="A86" s="8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customFormat="false" ht="13.5" hidden="true" customHeight="true" outlineLevel="0" collapsed="false">
      <c r="A87" s="8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customFormat="false" ht="13.5" hidden="true" customHeight="true" outlineLevel="0" collapsed="false">
      <c r="A88" s="8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customFormat="false" ht="13.5" hidden="true" customHeight="true" outlineLevel="0" collapsed="false">
      <c r="A89" s="8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customFormat="false" ht="13.5" hidden="true" customHeight="true" outlineLevel="0" collapsed="false">
      <c r="A90" s="8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customFormat="false" ht="13.5" hidden="true" customHeight="true" outlineLevel="0" collapsed="false">
      <c r="A91" s="8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customFormat="false" ht="13.5" hidden="true" customHeight="true" outlineLevel="0" collapsed="false">
      <c r="A92" s="8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customFormat="false" ht="13.5" hidden="true" customHeight="true" outlineLevel="0" collapsed="false">
      <c r="A93" s="8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customFormat="false" ht="13.5" hidden="true" customHeight="true" outlineLevel="0" collapsed="false">
      <c r="A94" s="8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customFormat="false" ht="13.5" hidden="true" customHeight="true" outlineLevel="0" collapsed="false">
      <c r="A95" s="8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customFormat="false" ht="13.5" hidden="true" customHeight="true" outlineLevel="0" collapsed="false">
      <c r="A96" s="8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customFormat="false" ht="13.5" hidden="true" customHeight="true" outlineLevel="0" collapsed="false">
      <c r="A97" s="8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customFormat="false" ht="13.5" hidden="true" customHeight="true" outlineLevel="0" collapsed="false">
      <c r="A98" s="8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customFormat="false" ht="13.5" hidden="true" customHeight="true" outlineLevel="0" collapsed="false">
      <c r="A99" s="8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customFormat="false" ht="13.5" hidden="true" customHeight="true" outlineLevel="0" collapsed="false">
      <c r="A100" s="8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customFormat="false" ht="13.5" hidden="true" customHeight="true" outlineLevel="0" collapsed="false">
      <c r="A101" s="8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customFormat="false" ht="13.5" hidden="true" customHeight="true" outlineLevel="0" collapsed="false">
      <c r="A102" s="8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customFormat="false" ht="13.5" hidden="true" customHeight="true" outlineLevel="0" collapsed="false">
      <c r="A103" s="8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customFormat="false" ht="13.5" hidden="true" customHeight="true" outlineLevel="0" collapsed="false">
      <c r="A104" s="8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customFormat="false" ht="13.5" hidden="true" customHeight="true" outlineLevel="0" collapsed="false">
      <c r="A105" s="8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customFormat="false" ht="13.5" hidden="true" customHeight="true" outlineLevel="0" collapsed="false">
      <c r="A106" s="8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customFormat="false" ht="13.5" hidden="true" customHeight="true" outlineLevel="0" collapsed="false">
      <c r="A107" s="8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customFormat="false" ht="13.5" hidden="true" customHeight="true" outlineLevel="0" collapsed="false">
      <c r="A108" s="8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customFormat="false" ht="13.5" hidden="true" customHeight="true" outlineLevel="0" collapsed="false">
      <c r="A109" s="8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customFormat="false" ht="13.5" hidden="true" customHeight="true" outlineLevel="0" collapsed="false">
      <c r="A110" s="8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customFormat="false" ht="13.5" hidden="true" customHeight="true" outlineLevel="0" collapsed="false">
      <c r="A111" s="8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customFormat="false" ht="13.5" hidden="true" customHeight="true" outlineLevel="0" collapsed="false">
      <c r="A112" s="8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customFormat="false" ht="13.5" hidden="true" customHeight="true" outlineLevel="0" collapsed="false">
      <c r="A113" s="8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customFormat="false" ht="13.5" hidden="true" customHeight="true" outlineLevel="0" collapsed="false">
      <c r="A114" s="8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customFormat="false" ht="13.5" hidden="true" customHeight="true" outlineLevel="0" collapsed="false">
      <c r="A115" s="8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customFormat="false" ht="13.5" hidden="true" customHeight="true" outlineLevel="0" collapsed="false">
      <c r="A116" s="8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customFormat="false" ht="13.5" hidden="true" customHeight="true" outlineLevel="0" collapsed="false">
      <c r="A117" s="8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customFormat="false" ht="13.5" hidden="true" customHeight="true" outlineLevel="0" collapsed="false">
      <c r="A118" s="8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customFormat="false" ht="13.5" hidden="true" customHeight="true" outlineLevel="0" collapsed="false">
      <c r="A119" s="8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customFormat="false" ht="13.5" hidden="true" customHeight="true" outlineLevel="0" collapsed="false">
      <c r="A120" s="8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customFormat="false" ht="13.5" hidden="true" customHeight="true" outlineLevel="0" collapsed="false">
      <c r="A121" s="8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customFormat="false" ht="13.5" hidden="true" customHeight="true" outlineLevel="0" collapsed="false">
      <c r="A122" s="8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customFormat="false" ht="13.5" hidden="true" customHeight="true" outlineLevel="0" collapsed="false">
      <c r="A123" s="8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customFormat="false" ht="13.5" hidden="true" customHeight="true" outlineLevel="0" collapsed="false">
      <c r="A124" s="8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customFormat="false" ht="13.5" hidden="true" customHeight="true" outlineLevel="0" collapsed="false">
      <c r="A125" s="8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customFormat="false" ht="13.5" hidden="true" customHeight="true" outlineLevel="0" collapsed="false">
      <c r="A126" s="8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customFormat="false" ht="13.5" hidden="true" customHeight="true" outlineLevel="0" collapsed="false">
      <c r="A127" s="8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customFormat="false" ht="13.5" hidden="true" customHeight="true" outlineLevel="0" collapsed="false">
      <c r="A128" s="8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customFormat="false" ht="13.5" hidden="true" customHeight="true" outlineLevel="0" collapsed="false">
      <c r="A129" s="8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customFormat="false" ht="13.5" hidden="true" customHeight="true" outlineLevel="0" collapsed="false">
      <c r="A130" s="8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customFormat="false" ht="13.5" hidden="true" customHeight="true" outlineLevel="0" collapsed="false">
      <c r="A131" s="8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customFormat="false" ht="13.5" hidden="true" customHeight="true" outlineLevel="0" collapsed="false">
      <c r="A132" s="8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customFormat="false" ht="13.5" hidden="true" customHeight="true" outlineLevel="0" collapsed="false">
      <c r="A133" s="8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customFormat="false" ht="13.5" hidden="true" customHeight="true" outlineLevel="0" collapsed="false">
      <c r="A134" s="8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customFormat="false" ht="13.5" hidden="true" customHeight="true" outlineLevel="0" collapsed="false">
      <c r="A135" s="8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customFormat="false" ht="13.5" hidden="true" customHeight="true" outlineLevel="0" collapsed="false">
      <c r="A136" s="8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customFormat="false" ht="13.5" hidden="true" customHeight="true" outlineLevel="0" collapsed="false">
      <c r="A137" s="8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customFormat="false" ht="13.5" hidden="true" customHeight="true" outlineLevel="0" collapsed="false">
      <c r="A138" s="8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customFormat="false" ht="13.5" hidden="true" customHeight="true" outlineLevel="0" collapsed="false">
      <c r="A139" s="8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customFormat="false" ht="13.5" hidden="true" customHeight="true" outlineLevel="0" collapsed="false">
      <c r="A140" s="8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customFormat="false" ht="13.5" hidden="true" customHeight="true" outlineLevel="0" collapsed="false">
      <c r="A141" s="8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customFormat="false" ht="13.5" hidden="true" customHeight="true" outlineLevel="0" collapsed="false">
      <c r="A142" s="8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customFormat="false" ht="13.5" hidden="true" customHeight="true" outlineLevel="0" collapsed="false">
      <c r="A143" s="8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customFormat="false" ht="13.5" hidden="true" customHeight="true" outlineLevel="0" collapsed="false">
      <c r="A144" s="8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customFormat="false" ht="13.5" hidden="true" customHeight="true" outlineLevel="0" collapsed="false">
      <c r="A145" s="8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customFormat="false" ht="13.5" hidden="true" customHeight="true" outlineLevel="0" collapsed="false">
      <c r="A146" s="8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customFormat="false" ht="13.5" hidden="true" customHeight="true" outlineLevel="0" collapsed="false">
      <c r="A147" s="8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customFormat="false" ht="13.5" hidden="true" customHeight="true" outlineLevel="0" collapsed="false">
      <c r="A148" s="8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customFormat="false" ht="13.5" hidden="true" customHeight="true" outlineLevel="0" collapsed="false">
      <c r="A149" s="8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customFormat="false" ht="13.5" hidden="true" customHeight="true" outlineLevel="0" collapsed="false">
      <c r="A150" s="8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customFormat="false" ht="13.5" hidden="true" customHeight="true" outlineLevel="0" collapsed="false">
      <c r="A151" s="8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customFormat="false" ht="13.5" hidden="true" customHeight="true" outlineLevel="0" collapsed="false">
      <c r="A152" s="8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customFormat="false" ht="13.5" hidden="true" customHeight="true" outlineLevel="0" collapsed="false">
      <c r="A153" s="8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customFormat="false" ht="13.5" hidden="true" customHeight="true" outlineLevel="0" collapsed="false">
      <c r="A154" s="8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customFormat="false" ht="13.5" hidden="true" customHeight="true" outlineLevel="0" collapsed="false">
      <c r="A155" s="8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customFormat="false" ht="13.5" hidden="true" customHeight="true" outlineLevel="0" collapsed="false">
      <c r="A156" s="8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customFormat="false" ht="13.5" hidden="true" customHeight="true" outlineLevel="0" collapsed="false">
      <c r="A157" s="8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customFormat="false" ht="13.5" hidden="true" customHeight="true" outlineLevel="0" collapsed="false">
      <c r="A158" s="8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customFormat="false" ht="13.5" hidden="true" customHeight="true" outlineLevel="0" collapsed="false">
      <c r="A159" s="8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customFormat="false" ht="13.5" hidden="true" customHeight="true" outlineLevel="0" collapsed="false">
      <c r="A160" s="8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customFormat="false" ht="13.5" hidden="true" customHeight="true" outlineLevel="0" collapsed="false">
      <c r="A161" s="8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customFormat="false" ht="13.5" hidden="true" customHeight="true" outlineLevel="0" collapsed="false">
      <c r="A162" s="8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customFormat="false" ht="13.5" hidden="true" customHeight="true" outlineLevel="0" collapsed="false">
      <c r="A163" s="8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customFormat="false" ht="13.5" hidden="true" customHeight="true" outlineLevel="0" collapsed="false">
      <c r="A164" s="8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customFormat="false" ht="13.5" hidden="true" customHeight="true" outlineLevel="0" collapsed="false">
      <c r="A165" s="8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customFormat="false" ht="13.5" hidden="true" customHeight="true" outlineLevel="0" collapsed="false">
      <c r="A166" s="8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customFormat="false" ht="13.5" hidden="true" customHeight="true" outlineLevel="0" collapsed="false">
      <c r="A167" s="8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customFormat="false" ht="13.5" hidden="true" customHeight="true" outlineLevel="0" collapsed="false">
      <c r="A168" s="8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customFormat="false" ht="13.5" hidden="true" customHeight="true" outlineLevel="0" collapsed="false">
      <c r="A169" s="8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customFormat="false" ht="13.5" hidden="true" customHeight="true" outlineLevel="0" collapsed="false">
      <c r="A170" s="8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customFormat="false" ht="13.5" hidden="true" customHeight="true" outlineLevel="0" collapsed="false">
      <c r="A171" s="8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customFormat="false" ht="13.5" hidden="true" customHeight="true" outlineLevel="0" collapsed="false">
      <c r="A172" s="8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customFormat="false" ht="13.5" hidden="true" customHeight="true" outlineLevel="0" collapsed="false">
      <c r="A173" s="8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customFormat="false" ht="13.5" hidden="true" customHeight="true" outlineLevel="0" collapsed="false">
      <c r="A174" s="8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customFormat="false" ht="13.5" hidden="true" customHeight="true" outlineLevel="0" collapsed="false">
      <c r="A175" s="8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customFormat="false" ht="13.5" hidden="true" customHeight="true" outlineLevel="0" collapsed="false">
      <c r="A176" s="8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customFormat="false" ht="13.5" hidden="true" customHeight="true" outlineLevel="0" collapsed="false">
      <c r="A177" s="8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customFormat="false" ht="13.5" hidden="true" customHeight="true" outlineLevel="0" collapsed="false">
      <c r="A178" s="8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customFormat="false" ht="13.5" hidden="true" customHeight="true" outlineLevel="0" collapsed="false">
      <c r="A179" s="8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customFormat="false" ht="13.5" hidden="true" customHeight="true" outlineLevel="0" collapsed="false">
      <c r="A180" s="8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customFormat="false" ht="13.5" hidden="true" customHeight="true" outlineLevel="0" collapsed="false">
      <c r="A181" s="8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customFormat="false" ht="13.5" hidden="true" customHeight="true" outlineLevel="0" collapsed="false">
      <c r="A182" s="8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customFormat="false" ht="13.5" hidden="true" customHeight="true" outlineLevel="0" collapsed="false">
      <c r="A183" s="8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customFormat="false" ht="13.5" hidden="true" customHeight="true" outlineLevel="0" collapsed="false">
      <c r="A184" s="8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customFormat="false" ht="13.5" hidden="true" customHeight="true" outlineLevel="0" collapsed="false">
      <c r="A185" s="8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customFormat="false" ht="13.5" hidden="true" customHeight="true" outlineLevel="0" collapsed="false">
      <c r="A186" s="8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customFormat="false" ht="13.5" hidden="true" customHeight="true" outlineLevel="0" collapsed="false">
      <c r="A187" s="8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customFormat="false" ht="13.5" hidden="true" customHeight="true" outlineLevel="0" collapsed="false">
      <c r="A188" s="8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customFormat="false" ht="13.5" hidden="true" customHeight="true" outlineLevel="0" collapsed="false">
      <c r="A189" s="8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customFormat="false" ht="13.5" hidden="true" customHeight="true" outlineLevel="0" collapsed="false">
      <c r="A190" s="8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customFormat="false" ht="13.5" hidden="true" customHeight="true" outlineLevel="0" collapsed="false">
      <c r="A191" s="8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customFormat="false" ht="13.5" hidden="true" customHeight="true" outlineLevel="0" collapsed="false">
      <c r="A192" s="8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customFormat="false" ht="13.5" hidden="true" customHeight="true" outlineLevel="0" collapsed="false">
      <c r="A193" s="8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customFormat="false" ht="13.5" hidden="true" customHeight="true" outlineLevel="0" collapsed="false">
      <c r="A194" s="8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customFormat="false" ht="13.5" hidden="true" customHeight="true" outlineLevel="0" collapsed="false">
      <c r="A195" s="8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customFormat="false" ht="13.5" hidden="true" customHeight="true" outlineLevel="0" collapsed="false">
      <c r="A196" s="8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customFormat="false" ht="13.5" hidden="true" customHeight="true" outlineLevel="0" collapsed="false">
      <c r="A197" s="8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customFormat="false" ht="13.5" hidden="true" customHeight="true" outlineLevel="0" collapsed="false">
      <c r="A198" s="8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customFormat="false" ht="13.5" hidden="true" customHeight="true" outlineLevel="0" collapsed="false">
      <c r="A199" s="8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customFormat="false" ht="13.5" hidden="true" customHeight="true" outlineLevel="0" collapsed="false">
      <c r="A200" s="8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customFormat="false" ht="13.5" hidden="true" customHeight="true" outlineLevel="0" collapsed="false">
      <c r="A201" s="8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customFormat="false" ht="13.5" hidden="true" customHeight="true" outlineLevel="0" collapsed="false">
      <c r="A202" s="8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customFormat="false" ht="13.5" hidden="true" customHeight="true" outlineLevel="0" collapsed="false">
      <c r="A203" s="8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customFormat="false" ht="13.5" hidden="true" customHeight="true" outlineLevel="0" collapsed="false">
      <c r="A204" s="8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customFormat="false" ht="13.5" hidden="true" customHeight="true" outlineLevel="0" collapsed="false">
      <c r="A205" s="8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customFormat="false" ht="13.5" hidden="true" customHeight="true" outlineLevel="0" collapsed="false">
      <c r="A206" s="8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customFormat="false" ht="13.5" hidden="true" customHeight="true" outlineLevel="0" collapsed="false">
      <c r="A207" s="8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customFormat="false" ht="13.5" hidden="true" customHeight="true" outlineLevel="0" collapsed="false">
      <c r="A208" s="8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customFormat="false" ht="13.5" hidden="true" customHeight="true" outlineLevel="0" collapsed="false">
      <c r="A209" s="8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customFormat="false" ht="13.5" hidden="true" customHeight="true" outlineLevel="0" collapsed="false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customFormat="false" ht="13.5" hidden="true" customHeight="true" outlineLevel="0" collapsed="false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customFormat="false" ht="13.5" hidden="true" customHeight="true" outlineLevel="0" collapsed="false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customFormat="false" ht="13.5" hidden="true" customHeight="true" outlineLevel="0" collapsed="false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customFormat="false" ht="13.5" hidden="true" customHeight="true" outlineLevel="0" collapsed="false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customFormat="false" ht="13.5" hidden="true" customHeight="true" outlineLevel="0" collapsed="false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customFormat="false" ht="13.5" hidden="true" customHeight="true" outlineLevel="0" collapsed="false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customFormat="false" ht="13.5" hidden="true" customHeight="true" outlineLevel="0" collapsed="false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customFormat="false" ht="13.5" hidden="true" customHeight="true" outlineLevel="0" collapsed="false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customFormat="false" ht="13.5" hidden="true" customHeight="true" outlineLevel="0" collapsed="false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customFormat="false" ht="13.5" hidden="true" customHeight="true" outlineLevel="0" collapsed="false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customFormat="false" ht="13.5" hidden="true" customHeight="true" outlineLevel="0" collapsed="false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customFormat="false" ht="13.5" hidden="true" customHeight="true" outlineLevel="0" collapsed="false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customFormat="false" ht="13.5" hidden="true" customHeight="true" outlineLevel="0" collapsed="false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customFormat="false" ht="15.75" hidden="true" customHeight="true" outlineLevel="0" collapsed="false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customFormat="false" ht="15.75" hidden="true" customHeight="tru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customFormat="false" ht="15.75" hidden="true" customHeight="tru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customFormat="false" ht="15.75" hidden="true" customHeight="tru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customFormat="false" ht="15.75" hidden="true" customHeight="tru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customFormat="false" ht="15.75" hidden="true" customHeight="tru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customFormat="false" ht="15.75" hidden="true" customHeight="tru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customFormat="false" ht="15.75" hidden="true" customHeight="true" outlineLevel="0" collapsed="false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customFormat="false" ht="15.75" hidden="true" customHeight="true" outlineLevel="0" collapsed="false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customFormat="false" ht="15.75" hidden="true" customHeight="true" outlineLevel="0" collapsed="false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1">
    <mergeCell ref="B3:C3"/>
  </mergeCells>
  <dataValidations count="1">
    <dataValidation allowBlank="true" errorStyle="stop" operator="between" showDropDown="false" showErrorMessage="true" showInputMessage="false" sqref="G9:G10 G20:G21 G25" type="list">
      <formula1>"Lavado cara,Ref media,Ref completa"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40625" defaultRowHeight="14.4" zeroHeight="false" outlineLevelRow="0" outlineLevelCol="0"/>
  <cols>
    <col collapsed="false" customWidth="true" hidden="false" outlineLevel="0" max="1" min="1" style="0" width="3.64"/>
    <col collapsed="false" customWidth="true" hidden="false" outlineLevel="0" max="2" min="2" style="0" width="5.22"/>
    <col collapsed="false" customWidth="true" hidden="false" outlineLevel="0" max="3" min="3" style="0" width="9.89"/>
    <col collapsed="false" customWidth="true" hidden="false" outlineLevel="0" max="4" min="4" style="0" width="13.02"/>
    <col collapsed="false" customWidth="true" hidden="false" outlineLevel="0" max="5" min="5" style="0" width="5.01"/>
    <col collapsed="false" customWidth="true" hidden="false" outlineLevel="0" max="6" min="6" style="0" width="13.33"/>
    <col collapsed="false" customWidth="true" hidden="false" outlineLevel="0" max="7" min="7" style="0" width="9.66"/>
    <col collapsed="false" customWidth="true" hidden="false" outlineLevel="0" max="8" min="8" style="0" width="9.33"/>
    <col collapsed="false" customWidth="true" hidden="false" outlineLevel="0" max="9" min="9" style="0" width="13.33"/>
    <col collapsed="false" customWidth="true" hidden="false" outlineLevel="0" max="10" min="10" style="0" width="11.89"/>
    <col collapsed="false" customWidth="true" hidden="true" outlineLevel="0" max="11" min="11" style="0" width="0.11"/>
    <col collapsed="false" customWidth="true" hidden="false" outlineLevel="0" max="12" min="12" style="0" width="4.1"/>
    <col collapsed="false" customWidth="true" hidden="false" outlineLevel="0" max="13" min="13" style="0" width="10.65"/>
    <col collapsed="false" customWidth="true" hidden="true" outlineLevel="0" max="15" min="14" style="0" width="0.11"/>
    <col collapsed="false" customWidth="true" hidden="false" outlineLevel="0" max="26" min="16" style="0" width="10.65"/>
  </cols>
  <sheetData>
    <row r="1" customFormat="false" ht="22.5" hidden="false" customHeight="true" outlineLevel="0" collapsed="false">
      <c r="A1" s="325"/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</row>
    <row r="2" customFormat="false" ht="12" hidden="false" customHeight="true" outlineLevel="0" collapsed="false">
      <c r="A2" s="325"/>
      <c r="B2" s="326"/>
      <c r="C2" s="326"/>
      <c r="D2" s="327" t="s">
        <v>384</v>
      </c>
      <c r="E2" s="326"/>
      <c r="F2" s="326"/>
      <c r="G2" s="326"/>
      <c r="H2" s="326"/>
      <c r="I2" s="328"/>
      <c r="J2" s="326"/>
      <c r="K2" s="326"/>
      <c r="L2" s="326"/>
      <c r="M2" s="32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</row>
    <row r="3" customFormat="false" ht="18.75" hidden="false" customHeight="true" outlineLevel="0" collapsed="false">
      <c r="A3" s="329"/>
      <c r="B3" s="330" t="s">
        <v>109</v>
      </c>
      <c r="C3" s="330"/>
      <c r="D3" s="326"/>
      <c r="E3" s="326"/>
      <c r="F3" s="326"/>
      <c r="G3" s="326"/>
      <c r="H3" s="326"/>
      <c r="I3" s="326"/>
      <c r="J3" s="331"/>
      <c r="K3" s="331"/>
      <c r="L3" s="331"/>
      <c r="M3" s="32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 customFormat="false" ht="4.5" hidden="false" customHeight="true" outlineLevel="0" collapsed="false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</row>
    <row r="5" customFormat="false" ht="13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</row>
    <row r="6" customFormat="false" ht="15.75" hidden="false" customHeight="true" outlineLevel="0" collapsed="false">
      <c r="A6" s="8"/>
      <c r="B6" s="332" t="s">
        <v>385</v>
      </c>
      <c r="C6" s="332"/>
      <c r="D6" s="332"/>
      <c r="E6" s="8"/>
      <c r="F6" s="8"/>
      <c r="G6" s="8"/>
      <c r="H6" s="8"/>
      <c r="I6" s="8"/>
      <c r="J6" s="8"/>
      <c r="K6" s="8"/>
      <c r="L6" s="8"/>
      <c r="M6" s="8"/>
      <c r="N6" s="333"/>
      <c r="O6" s="333"/>
      <c r="P6" s="333"/>
      <c r="Q6" s="333"/>
      <c r="R6" s="333"/>
      <c r="S6" s="333"/>
      <c r="T6" s="333"/>
      <c r="U6" s="333"/>
      <c r="V6" s="333"/>
      <c r="W6" s="333"/>
      <c r="X6" s="333"/>
      <c r="Y6" s="333"/>
      <c r="Z6" s="333"/>
    </row>
    <row r="7" customFormat="false" ht="15" hidden="false" customHeight="true" outlineLevel="0" collapsed="false">
      <c r="A7" s="8"/>
      <c r="B7" s="334" t="s">
        <v>386</v>
      </c>
      <c r="C7" s="334"/>
      <c r="D7" s="335" t="n">
        <f aca="false">+'Inversión compra'!G47</f>
        <v>175000</v>
      </c>
      <c r="E7" s="8"/>
      <c r="F7" s="8"/>
      <c r="G7" s="8"/>
      <c r="H7" s="8"/>
      <c r="I7" s="8"/>
      <c r="J7" s="8"/>
      <c r="K7" s="8"/>
      <c r="L7" s="8"/>
      <c r="M7" s="8"/>
      <c r="N7" s="333"/>
      <c r="O7" s="333"/>
      <c r="P7" s="333"/>
      <c r="Q7" s="333"/>
      <c r="R7" s="333"/>
      <c r="S7" s="333"/>
      <c r="T7" s="333"/>
      <c r="U7" s="333"/>
      <c r="V7" s="333"/>
      <c r="W7" s="333"/>
      <c r="X7" s="333"/>
      <c r="Y7" s="333"/>
      <c r="Z7" s="333"/>
    </row>
    <row r="8" customFormat="false" ht="15" hidden="false" customHeight="true" outlineLevel="0" collapsed="false">
      <c r="A8" s="8"/>
      <c r="B8" s="336" t="s">
        <v>387</v>
      </c>
      <c r="C8" s="336"/>
      <c r="D8" s="337" t="n">
        <f aca="false">+'Inversión compra'!C46</f>
        <v>0.024</v>
      </c>
      <c r="E8" s="8"/>
      <c r="F8" s="8"/>
      <c r="G8" s="8"/>
      <c r="H8" s="8"/>
      <c r="I8" s="8"/>
      <c r="J8" s="8"/>
      <c r="K8" s="8"/>
      <c r="L8" s="8"/>
      <c r="M8" s="8"/>
      <c r="N8" s="333"/>
      <c r="O8" s="333"/>
      <c r="P8" s="333"/>
      <c r="Q8" s="333"/>
      <c r="R8" s="333"/>
      <c r="S8" s="333"/>
      <c r="T8" s="333"/>
      <c r="U8" s="333"/>
      <c r="V8" s="333"/>
      <c r="W8" s="333"/>
      <c r="X8" s="333"/>
      <c r="Y8" s="333"/>
      <c r="Z8" s="333"/>
    </row>
    <row r="9" customFormat="false" ht="12" hidden="false" customHeight="true" outlineLevel="0" collapsed="false">
      <c r="A9" s="8"/>
      <c r="B9" s="336" t="s">
        <v>388</v>
      </c>
      <c r="C9" s="336"/>
      <c r="D9" s="338" t="n">
        <f aca="false">12*'Inversión compra'!C47</f>
        <v>300</v>
      </c>
      <c r="E9" s="8"/>
      <c r="F9" s="8"/>
      <c r="G9" s="8"/>
      <c r="H9" s="8"/>
      <c r="I9" s="8"/>
      <c r="J9" s="8"/>
      <c r="K9" s="8"/>
      <c r="L9" s="8"/>
      <c r="M9" s="8"/>
      <c r="N9" s="333"/>
      <c r="O9" s="333"/>
      <c r="P9" s="333"/>
      <c r="Q9" s="333"/>
      <c r="R9" s="333"/>
      <c r="S9" s="333"/>
      <c r="T9" s="333"/>
      <c r="U9" s="333"/>
      <c r="V9" s="333"/>
      <c r="W9" s="333"/>
      <c r="X9" s="333"/>
      <c r="Y9" s="333"/>
      <c r="Z9" s="333"/>
    </row>
    <row r="10" customFormat="false" ht="15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333"/>
      <c r="O10" s="333"/>
      <c r="P10" s="333"/>
      <c r="Q10" s="333"/>
      <c r="R10" s="333"/>
      <c r="S10" s="333"/>
      <c r="T10" s="333"/>
      <c r="U10" s="333"/>
      <c r="V10" s="333"/>
      <c r="W10" s="333"/>
      <c r="X10" s="333"/>
      <c r="Y10" s="333"/>
      <c r="Z10" s="333"/>
    </row>
    <row r="11" customFormat="false" ht="51.75" hidden="false" customHeight="true" outlineLevel="0" collapsed="false">
      <c r="A11" s="8"/>
      <c r="B11" s="339" t="s">
        <v>389</v>
      </c>
      <c r="C11" s="340" t="s">
        <v>95</v>
      </c>
      <c r="D11" s="340" t="s">
        <v>390</v>
      </c>
      <c r="E11" s="340" t="s">
        <v>391</v>
      </c>
      <c r="F11" s="340" t="s">
        <v>392</v>
      </c>
      <c r="G11" s="340" t="s">
        <v>393</v>
      </c>
      <c r="H11" s="341" t="s">
        <v>220</v>
      </c>
      <c r="I11" s="341" t="s">
        <v>394</v>
      </c>
      <c r="J11" s="340" t="s">
        <v>395</v>
      </c>
      <c r="K11" s="342" t="s">
        <v>396</v>
      </c>
      <c r="L11" s="8"/>
      <c r="M11" s="8"/>
      <c r="N11" s="333"/>
      <c r="O11" s="333"/>
      <c r="P11" s="333"/>
      <c r="Q11" s="333"/>
      <c r="R11" s="333"/>
      <c r="S11" s="333"/>
      <c r="T11" s="333"/>
      <c r="U11" s="333"/>
      <c r="V11" s="333"/>
      <c r="W11" s="333"/>
      <c r="X11" s="333"/>
      <c r="Y11" s="333"/>
      <c r="Z11" s="333"/>
    </row>
    <row r="12" customFormat="false" ht="12" hidden="false" customHeight="true" outlineLevel="0" collapsed="false">
      <c r="A12" s="8"/>
      <c r="B12" s="343" t="n">
        <v>1</v>
      </c>
      <c r="C12" s="344" t="n">
        <f aca="false">IF(F12&gt;0,$D$8,0)</f>
        <v>0.024</v>
      </c>
      <c r="D12" s="345" t="n">
        <f aca="false">IF(C12&gt;0,$D$7*(C12/12*(1+C12/12)^$D$9)/((1+C12/12)^$D$9-1),0)</f>
        <v>776.295197525114</v>
      </c>
      <c r="E12" s="346" t="n">
        <v>1</v>
      </c>
      <c r="F12" s="347" t="n">
        <f aca="false">D7</f>
        <v>175000</v>
      </c>
      <c r="G12" s="347" t="n">
        <f aca="false">IF(F12&lt;=0,0,IF(F12&lt;D12,F12,D12-H12))</f>
        <v>426.29519752512</v>
      </c>
      <c r="H12" s="347" t="n">
        <f aca="false">IF(F12&lt;0,0,F12*(C12/12))</f>
        <v>350</v>
      </c>
      <c r="I12" s="348" t="n">
        <f aca="false">SUM(G12:G23)</f>
        <v>5172.1901696922</v>
      </c>
      <c r="J12" s="348" t="n">
        <f aca="false">SUM(H12:H23)</f>
        <v>4143.35220060924</v>
      </c>
      <c r="K12" s="349" t="n">
        <f aca="false">IF(F12&gt;1,1,0)</f>
        <v>1</v>
      </c>
      <c r="L12" s="8"/>
      <c r="M12" s="8"/>
      <c r="N12" s="333"/>
      <c r="O12" s="333"/>
      <c r="P12" s="333"/>
      <c r="Q12" s="333"/>
      <c r="R12" s="333"/>
      <c r="S12" s="333"/>
      <c r="T12" s="333"/>
      <c r="U12" s="333"/>
      <c r="V12" s="333"/>
      <c r="W12" s="333"/>
      <c r="X12" s="333"/>
      <c r="Y12" s="333"/>
      <c r="Z12" s="333"/>
    </row>
    <row r="13" customFormat="false" ht="12" hidden="false" customHeight="true" outlineLevel="0" collapsed="false">
      <c r="A13" s="8"/>
      <c r="B13" s="343"/>
      <c r="C13" s="344" t="n">
        <f aca="false">IF(F13&gt;0,$D$8,0)</f>
        <v>0.024</v>
      </c>
      <c r="D13" s="345" t="n">
        <f aca="false">IF(C13&gt;0,$D$7*(C13/12*(1+C13/12)^$D$9)/((1+C13/12)^$D$9-1),0)</f>
        <v>776.295197525114</v>
      </c>
      <c r="E13" s="350" t="n">
        <v>2</v>
      </c>
      <c r="F13" s="351" t="n">
        <f aca="false">IF(F12-G12&lt;0,0,F12-G12)</f>
        <v>174573.704802475</v>
      </c>
      <c r="G13" s="351" t="n">
        <f aca="false">IF(F13&lt;=0,0,IF(F13&lt;D12,F13,D12-H13))</f>
        <v>427.147787920164</v>
      </c>
      <c r="H13" s="351" t="n">
        <f aca="false">IF(F13&lt;0,0,F13*(C12/12))</f>
        <v>349.14740960495</v>
      </c>
      <c r="I13" s="348"/>
      <c r="J13" s="348"/>
      <c r="K13" s="352" t="n">
        <f aca="false">IF(F13&gt;1,1,0)</f>
        <v>1</v>
      </c>
      <c r="L13" s="8"/>
      <c r="M13" s="8"/>
      <c r="N13" s="333"/>
      <c r="O13" s="333"/>
      <c r="P13" s="333"/>
      <c r="Q13" s="333"/>
      <c r="R13" s="333"/>
      <c r="S13" s="333"/>
      <c r="T13" s="333"/>
      <c r="U13" s="333"/>
      <c r="V13" s="333"/>
      <c r="W13" s="333"/>
      <c r="X13" s="333"/>
      <c r="Y13" s="333"/>
      <c r="Z13" s="333"/>
    </row>
    <row r="14" customFormat="false" ht="12" hidden="false" customHeight="true" outlineLevel="0" collapsed="false">
      <c r="A14" s="8"/>
      <c r="B14" s="343"/>
      <c r="C14" s="344" t="n">
        <f aca="false">IF(F14&gt;0,$D$8,0)</f>
        <v>0.024</v>
      </c>
      <c r="D14" s="345" t="n">
        <f aca="false">IF(C14&gt;0,$D$7*(C14/12*(1+C14/12)^$D$9)/((1+C14/12)^$D$9-1),0)</f>
        <v>776.295197525114</v>
      </c>
      <c r="E14" s="350" t="n">
        <v>3</v>
      </c>
      <c r="F14" s="351" t="n">
        <f aca="false">IF(F13-G13&lt;0,0,F13-G13)</f>
        <v>174146.557014555</v>
      </c>
      <c r="G14" s="351" t="n">
        <f aca="false">IF(F14&lt;=0,0,IF(F14&lt;D13,F14,D13-H14))</f>
        <v>428.002083496005</v>
      </c>
      <c r="H14" s="351" t="n">
        <f aca="false">IF(F14&lt;0,0,F14*(C13/12))</f>
        <v>348.293114029109</v>
      </c>
      <c r="I14" s="348"/>
      <c r="J14" s="348"/>
      <c r="K14" s="352" t="n">
        <f aca="false">IF(F14&gt;1,1,0)</f>
        <v>1</v>
      </c>
      <c r="L14" s="8"/>
      <c r="M14" s="8"/>
      <c r="N14" s="333" t="s">
        <v>397</v>
      </c>
      <c r="O14" s="333" t="n">
        <v>1</v>
      </c>
      <c r="P14" s="333"/>
      <c r="Q14" s="333"/>
      <c r="R14" s="333"/>
      <c r="S14" s="333"/>
      <c r="T14" s="333"/>
      <c r="U14" s="333"/>
      <c r="V14" s="333"/>
      <c r="W14" s="333"/>
      <c r="X14" s="333"/>
      <c r="Y14" s="333"/>
      <c r="Z14" s="333"/>
    </row>
    <row r="15" customFormat="false" ht="12" hidden="false" customHeight="true" outlineLevel="0" collapsed="false">
      <c r="A15" s="8"/>
      <c r="B15" s="343"/>
      <c r="C15" s="344" t="n">
        <f aca="false">IF(F15&gt;0,$D$8,0)</f>
        <v>0.024</v>
      </c>
      <c r="D15" s="345" t="n">
        <f aca="false">IF(C15&gt;0,$D$7*(C15/12*(1+C15/12)^$D$9)/((1+C15/12)^$D$9-1),0)</f>
        <v>776.295197525114</v>
      </c>
      <c r="E15" s="350" t="n">
        <v>4</v>
      </c>
      <c r="F15" s="351" t="n">
        <f aca="false">IF(F14-G14&lt;0,0,F14-G14)</f>
        <v>173718.554931059</v>
      </c>
      <c r="G15" s="351" t="n">
        <f aca="false">IF(F15&lt;=0,0,IF(F15&lt;D14,F15,D14-H15))</f>
        <v>428.858087662997</v>
      </c>
      <c r="H15" s="351" t="n">
        <f aca="false">IF(F15&lt;0,0,F15*(C14/12))</f>
        <v>347.437109862117</v>
      </c>
      <c r="I15" s="348"/>
      <c r="J15" s="348"/>
      <c r="K15" s="352" t="n">
        <f aca="false">IF(F15&gt;1,1,0)</f>
        <v>1</v>
      </c>
      <c r="L15" s="8"/>
      <c r="M15" s="8"/>
      <c r="N15" s="333" t="s">
        <v>398</v>
      </c>
      <c r="O15" s="333" t="n">
        <v>2</v>
      </c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</row>
    <row r="16" customFormat="false" ht="12" hidden="false" customHeight="true" outlineLevel="0" collapsed="false">
      <c r="A16" s="8"/>
      <c r="B16" s="343"/>
      <c r="C16" s="344" t="n">
        <f aca="false">IF(F16&gt;0,$D$8,0)</f>
        <v>0.024</v>
      </c>
      <c r="D16" s="345" t="n">
        <f aca="false">IF(C16&gt;0,$D$7*(C16/12*(1+C16/12)^$D$9)/((1+C16/12)^$D$9-1),0)</f>
        <v>776.295197525114</v>
      </c>
      <c r="E16" s="350" t="n">
        <v>5</v>
      </c>
      <c r="F16" s="351" t="n">
        <f aca="false">IF(F15-G15&lt;0,0,F15-G15)</f>
        <v>173289.696843396</v>
      </c>
      <c r="G16" s="351" t="n">
        <f aca="false">IF(F16&lt;=0,0,IF(F16&lt;D15,F16,D15-H16))</f>
        <v>429.715803838323</v>
      </c>
      <c r="H16" s="351" t="n">
        <f aca="false">IF(F16&lt;0,0,F16*(C15/12))</f>
        <v>346.579393686791</v>
      </c>
      <c r="I16" s="348"/>
      <c r="J16" s="348"/>
      <c r="K16" s="352" t="n">
        <f aca="false">IF(F16&gt;1,1,0)</f>
        <v>1</v>
      </c>
      <c r="L16" s="8"/>
      <c r="M16" s="8"/>
      <c r="N16" s="333" t="s">
        <v>399</v>
      </c>
      <c r="O16" s="333" t="n">
        <v>3</v>
      </c>
      <c r="P16" s="333"/>
      <c r="Q16" s="333"/>
      <c r="R16" s="333"/>
      <c r="S16" s="333"/>
      <c r="T16" s="333"/>
      <c r="U16" s="333"/>
      <c r="V16" s="333"/>
      <c r="W16" s="333"/>
      <c r="X16" s="333"/>
      <c r="Y16" s="333"/>
      <c r="Z16" s="333"/>
    </row>
    <row r="17" customFormat="false" ht="12" hidden="false" customHeight="true" outlineLevel="0" collapsed="false">
      <c r="A17" s="8"/>
      <c r="B17" s="343"/>
      <c r="C17" s="344" t="n">
        <f aca="false">IF(F17&gt;0,$D$8,0)</f>
        <v>0.024</v>
      </c>
      <c r="D17" s="345" t="n">
        <f aca="false">IF(C17&gt;0,$D$7*(C17/12*(1+C17/12)^$D$9)/((1+C17/12)^$D$9-1),0)</f>
        <v>776.295197525114</v>
      </c>
      <c r="E17" s="350" t="n">
        <v>6</v>
      </c>
      <c r="F17" s="351" t="n">
        <f aca="false">IF(F16-G16&lt;0,0,F16-G16)</f>
        <v>172859.981039557</v>
      </c>
      <c r="G17" s="351" t="n">
        <f aca="false">IF(F17&lt;=0,0,IF(F17&lt;D16,F17,D16-H17))</f>
        <v>430.575235445999</v>
      </c>
      <c r="H17" s="351" t="n">
        <f aca="false">IF(F17&lt;0,0,F17*(C16/12))</f>
        <v>345.719962079115</v>
      </c>
      <c r="I17" s="348"/>
      <c r="J17" s="348"/>
      <c r="K17" s="352" t="n">
        <f aca="false">IF(F17&gt;1,1,0)</f>
        <v>1</v>
      </c>
      <c r="L17" s="8"/>
      <c r="M17" s="8"/>
      <c r="N17" s="333" t="s">
        <v>400</v>
      </c>
      <c r="O17" s="333" t="n">
        <v>4</v>
      </c>
      <c r="P17" s="333"/>
      <c r="Q17" s="333"/>
      <c r="R17" s="333"/>
      <c r="S17" s="333"/>
      <c r="T17" s="333"/>
      <c r="U17" s="333"/>
      <c r="V17" s="333"/>
      <c r="W17" s="333"/>
      <c r="X17" s="333"/>
      <c r="Y17" s="333"/>
      <c r="Z17" s="333"/>
    </row>
    <row r="18" customFormat="false" ht="12" hidden="false" customHeight="true" outlineLevel="0" collapsed="false">
      <c r="A18" s="8"/>
      <c r="B18" s="343"/>
      <c r="C18" s="344" t="n">
        <f aca="false">IF(F18&gt;0,$D$8,0)</f>
        <v>0.024</v>
      </c>
      <c r="D18" s="345" t="n">
        <f aca="false">IF(C18&gt;0,$D$7*(C18/12*(1+C18/12)^$D$9)/((1+C18/12)^$D$9-1),0)</f>
        <v>776.295197525114</v>
      </c>
      <c r="E18" s="350" t="n">
        <v>7</v>
      </c>
      <c r="F18" s="351" t="n">
        <f aca="false">IF(F17-G17&lt;0,0,F17-G17)</f>
        <v>172429.405804111</v>
      </c>
      <c r="G18" s="351" t="n">
        <f aca="false">IF(F18&lt;=0,0,IF(F18&lt;D17,F18,D17-H18))</f>
        <v>431.436385916891</v>
      </c>
      <c r="H18" s="351" t="n">
        <f aca="false">IF(F18&lt;0,0,F18*(C17/12))</f>
        <v>344.858811608223</v>
      </c>
      <c r="I18" s="348"/>
      <c r="J18" s="348"/>
      <c r="K18" s="352" t="n">
        <f aca="false">IF(F18&gt;1,1,0)</f>
        <v>1</v>
      </c>
      <c r="L18" s="8"/>
      <c r="M18" s="8"/>
      <c r="N18" s="333" t="s">
        <v>401</v>
      </c>
      <c r="O18" s="333" t="n">
        <v>5</v>
      </c>
      <c r="P18" s="333"/>
      <c r="Q18" s="333"/>
      <c r="R18" s="333"/>
      <c r="S18" s="333"/>
      <c r="T18" s="333"/>
      <c r="U18" s="333"/>
      <c r="V18" s="333"/>
      <c r="W18" s="333"/>
      <c r="X18" s="333"/>
      <c r="Y18" s="333"/>
      <c r="Z18" s="333"/>
    </row>
    <row r="19" customFormat="false" ht="12" hidden="false" customHeight="true" outlineLevel="0" collapsed="false">
      <c r="A19" s="8"/>
      <c r="B19" s="343"/>
      <c r="C19" s="344" t="n">
        <f aca="false">IF(F19&gt;0,$D$8,0)</f>
        <v>0.024</v>
      </c>
      <c r="D19" s="345" t="n">
        <f aca="false">IF(C19&gt;0,$D$7*(C19/12*(1+C19/12)^$D$9)/((1+C19/12)^$D$9-1),0)</f>
        <v>776.295197525114</v>
      </c>
      <c r="E19" s="350" t="n">
        <v>8</v>
      </c>
      <c r="F19" s="351" t="n">
        <f aca="false">IF(F18-G18&lt;0,0,F18-G18)</f>
        <v>171997.969418194</v>
      </c>
      <c r="G19" s="351" t="n">
        <f aca="false">IF(F19&lt;=0,0,IF(F19&lt;D18,F19,D18-H19))</f>
        <v>432.299258688725</v>
      </c>
      <c r="H19" s="351" t="n">
        <f aca="false">IF(F19&lt;0,0,F19*(C18/12))</f>
        <v>343.995938836389</v>
      </c>
      <c r="I19" s="348"/>
      <c r="J19" s="348"/>
      <c r="K19" s="352" t="n">
        <f aca="false">IF(F19&gt;1,1,0)</f>
        <v>1</v>
      </c>
      <c r="L19" s="8"/>
      <c r="M19" s="8"/>
      <c r="N19" s="333" t="s">
        <v>402</v>
      </c>
      <c r="O19" s="333" t="n">
        <v>6</v>
      </c>
      <c r="P19" s="333"/>
      <c r="Q19" s="333"/>
      <c r="R19" s="333"/>
      <c r="S19" s="333"/>
      <c r="T19" s="333"/>
      <c r="U19" s="333"/>
      <c r="V19" s="333"/>
      <c r="W19" s="333"/>
      <c r="X19" s="333"/>
      <c r="Y19" s="333"/>
      <c r="Z19" s="333"/>
    </row>
    <row r="20" customFormat="false" ht="12" hidden="false" customHeight="true" outlineLevel="0" collapsed="false">
      <c r="A20" s="8"/>
      <c r="B20" s="343"/>
      <c r="C20" s="344" t="n">
        <f aca="false">IF(F20&gt;0,$D$8,0)</f>
        <v>0.024</v>
      </c>
      <c r="D20" s="345" t="n">
        <f aca="false">IF(C20&gt;0,$D$7*(C20/12*(1+C20/12)^$D$9)/((1+C20/12)^$D$9-1),0)</f>
        <v>776.295197525114</v>
      </c>
      <c r="E20" s="350" t="n">
        <v>9</v>
      </c>
      <c r="F20" s="351" t="n">
        <f aca="false">IF(F19-G19&lt;0,0,F19-G19)</f>
        <v>171565.670159506</v>
      </c>
      <c r="G20" s="351" t="n">
        <f aca="false">IF(F20&lt;=0,0,IF(F20&lt;D19,F20,D19-H20))</f>
        <v>433.163857206103</v>
      </c>
      <c r="H20" s="351" t="n">
        <f aca="false">IF(F20&lt;0,0,F20*(C19/12))</f>
        <v>343.131340319011</v>
      </c>
      <c r="I20" s="348"/>
      <c r="J20" s="348"/>
      <c r="K20" s="352" t="n">
        <f aca="false">IF(F20&gt;1,1,0)</f>
        <v>1</v>
      </c>
      <c r="L20" s="8"/>
      <c r="M20" s="8"/>
      <c r="N20" s="333" t="s">
        <v>403</v>
      </c>
      <c r="O20" s="333" t="n">
        <v>7</v>
      </c>
      <c r="P20" s="333"/>
      <c r="Q20" s="333"/>
      <c r="R20" s="333"/>
      <c r="S20" s="333"/>
      <c r="T20" s="333"/>
      <c r="U20" s="333"/>
      <c r="V20" s="333"/>
      <c r="W20" s="333"/>
      <c r="X20" s="333"/>
      <c r="Y20" s="333"/>
      <c r="Z20" s="333"/>
    </row>
    <row r="21" customFormat="false" ht="12" hidden="false" customHeight="true" outlineLevel="0" collapsed="false">
      <c r="A21" s="8"/>
      <c r="B21" s="343"/>
      <c r="C21" s="344" t="n">
        <f aca="false">IF(F21&gt;0,$D$8,0)</f>
        <v>0.024</v>
      </c>
      <c r="D21" s="345" t="n">
        <f aca="false">IF(C21&gt;0,$D$7*(C21/12*(1+C21/12)^$D$9)/((1+C21/12)^$D$9-1),0)</f>
        <v>776.295197525114</v>
      </c>
      <c r="E21" s="350" t="n">
        <v>10</v>
      </c>
      <c r="F21" s="351" t="n">
        <f aca="false">IF(F20-G20&lt;0,0,F20-G20)</f>
        <v>171132.5063023</v>
      </c>
      <c r="G21" s="351" t="n">
        <f aca="false">IF(F21&lt;=0,0,IF(F21&lt;D20,F21,D20-H21))</f>
        <v>434.030184920515</v>
      </c>
      <c r="H21" s="351" t="n">
        <f aca="false">IF(F21&lt;0,0,F21*(C20/12))</f>
        <v>342.265012604599</v>
      </c>
      <c r="I21" s="348"/>
      <c r="J21" s="348"/>
      <c r="K21" s="352" t="n">
        <f aca="false">IF(F21&gt;1,1,0)</f>
        <v>1</v>
      </c>
      <c r="L21" s="8"/>
      <c r="M21" s="8"/>
      <c r="N21" s="333" t="s">
        <v>404</v>
      </c>
      <c r="O21" s="333" t="n">
        <v>8</v>
      </c>
      <c r="P21" s="333"/>
      <c r="Q21" s="333"/>
      <c r="R21" s="333"/>
      <c r="S21" s="333"/>
      <c r="T21" s="333"/>
      <c r="U21" s="333"/>
      <c r="V21" s="333"/>
      <c r="W21" s="333"/>
      <c r="X21" s="333"/>
      <c r="Y21" s="333"/>
      <c r="Z21" s="333"/>
    </row>
    <row r="22" customFormat="false" ht="12" hidden="false" customHeight="true" outlineLevel="0" collapsed="false">
      <c r="A22" s="8"/>
      <c r="B22" s="343"/>
      <c r="C22" s="344" t="n">
        <f aca="false">IF(F22&gt;0,$D$8,0)</f>
        <v>0.024</v>
      </c>
      <c r="D22" s="345" t="n">
        <f aca="false">IF(C22&gt;0,$D$7*(C22/12*(1+C22/12)^$D$9)/((1+C22/12)^$D$9-1),0)</f>
        <v>776.295197525114</v>
      </c>
      <c r="E22" s="350" t="n">
        <v>11</v>
      </c>
      <c r="F22" s="351" t="n">
        <f aca="false">IF(F21-G21&lt;0,0,F21-G21)</f>
        <v>170698.476117379</v>
      </c>
      <c r="G22" s="351" t="n">
        <f aca="false">IF(F22&lt;=0,0,IF(F22&lt;D21,F22,D21-H22))</f>
        <v>434.898245290356</v>
      </c>
      <c r="H22" s="351" t="n">
        <f aca="false">IF(F22&lt;0,0,F22*(C21/12))</f>
        <v>341.396952234758</v>
      </c>
      <c r="I22" s="348"/>
      <c r="J22" s="348"/>
      <c r="K22" s="352" t="n">
        <f aca="false">IF(F22&gt;1,1,0)</f>
        <v>1</v>
      </c>
      <c r="L22" s="8"/>
      <c r="M22" s="8"/>
      <c r="N22" s="333" t="s">
        <v>405</v>
      </c>
      <c r="O22" s="333" t="n">
        <v>9</v>
      </c>
      <c r="P22" s="333"/>
      <c r="Q22" s="333"/>
      <c r="R22" s="333"/>
      <c r="S22" s="333"/>
      <c r="T22" s="333"/>
      <c r="U22" s="333"/>
      <c r="V22" s="333"/>
      <c r="W22" s="333"/>
      <c r="X22" s="333"/>
      <c r="Y22" s="333"/>
      <c r="Z22" s="333"/>
    </row>
    <row r="23" customFormat="false" ht="12" hidden="false" customHeight="true" outlineLevel="0" collapsed="false">
      <c r="A23" s="8"/>
      <c r="B23" s="343"/>
      <c r="C23" s="344" t="n">
        <f aca="false">IF(F23&gt;0,$D$8,0)</f>
        <v>0.024</v>
      </c>
      <c r="D23" s="345" t="n">
        <f aca="false">IF(C23&gt;0,$D$7*(C23/12*(1+C23/12)^$D$9)/((1+C23/12)^$D$9-1),0)</f>
        <v>776.295197525114</v>
      </c>
      <c r="E23" s="353" t="n">
        <v>12</v>
      </c>
      <c r="F23" s="351" t="n">
        <f aca="false">IF(F22-G22&lt;0,0,F22-G22)</f>
        <v>170263.577872089</v>
      </c>
      <c r="G23" s="351" t="n">
        <f aca="false">IF(F23&lt;=0,0,IF(F23&lt;D22,F23,D22-H23))</f>
        <v>435.768041780936</v>
      </c>
      <c r="H23" s="351" t="n">
        <f aca="false">IF(F23&lt;0,0,F23*(C22/12))</f>
        <v>340.527155744178</v>
      </c>
      <c r="I23" s="348"/>
      <c r="J23" s="348"/>
      <c r="K23" s="354" t="n">
        <f aca="false">IF(F23&gt;1,1,0)</f>
        <v>1</v>
      </c>
      <c r="L23" s="8"/>
      <c r="M23" s="8"/>
      <c r="N23" s="333" t="s">
        <v>406</v>
      </c>
      <c r="O23" s="333" t="n">
        <v>10</v>
      </c>
      <c r="P23" s="333"/>
      <c r="Q23" s="333"/>
      <c r="R23" s="333"/>
      <c r="S23" s="333"/>
      <c r="T23" s="333"/>
      <c r="U23" s="333"/>
      <c r="V23" s="333"/>
      <c r="W23" s="333"/>
      <c r="X23" s="333"/>
      <c r="Y23" s="333"/>
      <c r="Z23" s="333"/>
    </row>
    <row r="24" customFormat="false" ht="12" hidden="false" customHeight="true" outlineLevel="0" collapsed="false">
      <c r="A24" s="8"/>
      <c r="B24" s="355" t="n">
        <v>2</v>
      </c>
      <c r="C24" s="344" t="n">
        <f aca="false">IF(F24&gt;0,$D$8,0)</f>
        <v>0.024</v>
      </c>
      <c r="D24" s="345" t="n">
        <f aca="false">IF(C24&gt;0,$D$7*(C24/12*(1+C24/12)^$D$9)/((1+C24/12)^$D$9-1),0)</f>
        <v>776.295197525114</v>
      </c>
      <c r="E24" s="346" t="n">
        <v>13</v>
      </c>
      <c r="F24" s="351" t="n">
        <f aca="false">IF(F23-G23&lt;0,0,F23-G23)</f>
        <v>169827.809830308</v>
      </c>
      <c r="G24" s="351" t="n">
        <f aca="false">IF(F24&lt;=0,0,IF(F24&lt;D23,F24,D23-H24))</f>
        <v>436.639577864498</v>
      </c>
      <c r="H24" s="351" t="n">
        <f aca="false">IF(F24&lt;0,0,F24*(C23/12))</f>
        <v>339.655619660616</v>
      </c>
      <c r="I24" s="356" t="n">
        <f aca="false">SUM(G24:G35)</f>
        <v>5297.69733611945</v>
      </c>
      <c r="J24" s="356" t="n">
        <f aca="false">SUM(H24:H35)</f>
        <v>4017.84503418199</v>
      </c>
      <c r="K24" s="349" t="n">
        <f aca="false">IF(F24&gt;1,1,0)</f>
        <v>1</v>
      </c>
      <c r="L24" s="8"/>
      <c r="M24" s="8"/>
      <c r="N24" s="333" t="s">
        <v>407</v>
      </c>
      <c r="O24" s="333" t="n">
        <v>11</v>
      </c>
      <c r="P24" s="333"/>
      <c r="Q24" s="333"/>
      <c r="R24" s="333"/>
      <c r="S24" s="333"/>
      <c r="T24" s="333"/>
      <c r="U24" s="333"/>
      <c r="V24" s="333"/>
      <c r="W24" s="333"/>
      <c r="X24" s="333"/>
      <c r="Y24" s="333"/>
      <c r="Z24" s="333"/>
    </row>
    <row r="25" customFormat="false" ht="12" hidden="false" customHeight="true" outlineLevel="0" collapsed="false">
      <c r="A25" s="8"/>
      <c r="B25" s="355"/>
      <c r="C25" s="344" t="n">
        <f aca="false">IF(F25&gt;0,$D$8,0)</f>
        <v>0.024</v>
      </c>
      <c r="D25" s="345" t="n">
        <f aca="false">IF(C25&gt;0,$D$7*(C25/12*(1+C25/12)^$D$9)/((1+C25/12)^$D$9-1),0)</f>
        <v>776.295197525114</v>
      </c>
      <c r="E25" s="350" t="n">
        <v>14</v>
      </c>
      <c r="F25" s="351" t="n">
        <f aca="false">IF(F24-G24&lt;0,0,F24-G24)</f>
        <v>169391.170252443</v>
      </c>
      <c r="G25" s="351" t="n">
        <f aca="false">IF(F25&lt;=0,0,IF(F25&lt;D24,F25,D24-H25))</f>
        <v>437.512857020227</v>
      </c>
      <c r="H25" s="351" t="n">
        <f aca="false">IF(F25&lt;0,0,F25*(C24/12))</f>
        <v>338.782340504887</v>
      </c>
      <c r="I25" s="356"/>
      <c r="J25" s="356"/>
      <c r="K25" s="352" t="n">
        <f aca="false">IF(F25&gt;1,1,0)</f>
        <v>1</v>
      </c>
      <c r="L25" s="8"/>
      <c r="M25" s="8"/>
      <c r="N25" s="333" t="s">
        <v>408</v>
      </c>
      <c r="O25" s="333" t="n">
        <v>12</v>
      </c>
      <c r="P25" s="333"/>
      <c r="Q25" s="333"/>
      <c r="R25" s="333"/>
      <c r="S25" s="333"/>
      <c r="T25" s="333"/>
      <c r="U25" s="333"/>
      <c r="V25" s="333"/>
      <c r="W25" s="333"/>
      <c r="X25" s="333"/>
      <c r="Y25" s="333"/>
      <c r="Z25" s="333"/>
    </row>
    <row r="26" customFormat="false" ht="12" hidden="false" customHeight="true" outlineLevel="0" collapsed="false">
      <c r="A26" s="8"/>
      <c r="B26" s="355"/>
      <c r="C26" s="344" t="n">
        <f aca="false">IF(F26&gt;0,$D$8,0)</f>
        <v>0.024</v>
      </c>
      <c r="D26" s="345" t="n">
        <f aca="false">IF(C26&gt;0,$D$7*(C26/12*(1+C26/12)^$D$9)/((1+C26/12)^$D$9-1),0)</f>
        <v>776.295197525114</v>
      </c>
      <c r="E26" s="350" t="n">
        <v>15</v>
      </c>
      <c r="F26" s="351" t="n">
        <f aca="false">IF(F25-G25&lt;0,0,F25-G25)</f>
        <v>168953.657395423</v>
      </c>
      <c r="G26" s="351" t="n">
        <f aca="false">IF(F26&lt;=0,0,IF(F26&lt;D25,F26,D25-H26))</f>
        <v>438.387882734268</v>
      </c>
      <c r="H26" s="351" t="n">
        <f aca="false">IF(F26&lt;0,0,F26*(C25/12))</f>
        <v>337.907314790846</v>
      </c>
      <c r="I26" s="356"/>
      <c r="J26" s="356"/>
      <c r="K26" s="352" t="n">
        <f aca="false">IF(F26&gt;1,1,0)</f>
        <v>1</v>
      </c>
      <c r="L26" s="8"/>
      <c r="M26" s="8"/>
      <c r="N26" s="333"/>
      <c r="O26" s="333"/>
      <c r="P26" s="333"/>
      <c r="Q26" s="333"/>
      <c r="R26" s="333"/>
      <c r="S26" s="333"/>
      <c r="T26" s="333"/>
      <c r="U26" s="333"/>
      <c r="V26" s="333"/>
      <c r="W26" s="333"/>
      <c r="X26" s="333"/>
      <c r="Y26" s="333"/>
      <c r="Z26" s="333"/>
    </row>
    <row r="27" customFormat="false" ht="12" hidden="false" customHeight="true" outlineLevel="0" collapsed="false">
      <c r="A27" s="8"/>
      <c r="B27" s="355"/>
      <c r="C27" s="344" t="n">
        <f aca="false">IF(F27&gt;0,$D$8,0)</f>
        <v>0.024</v>
      </c>
      <c r="D27" s="345" t="n">
        <f aca="false">IF(C27&gt;0,$D$7*(C27/12*(1+C27/12)^$D$9)/((1+C27/12)^$D$9-1),0)</f>
        <v>776.295197525114</v>
      </c>
      <c r="E27" s="350" t="n">
        <v>16</v>
      </c>
      <c r="F27" s="351" t="n">
        <f aca="false">IF(F26-G26&lt;0,0,F26-G26)</f>
        <v>168515.269512689</v>
      </c>
      <c r="G27" s="351" t="n">
        <f aca="false">IF(F27&lt;=0,0,IF(F27&lt;D26,F27,D26-H27))</f>
        <v>439.264658499736</v>
      </c>
      <c r="H27" s="351" t="n">
        <f aca="false">IF(F27&lt;0,0,F27*(C26/12))</f>
        <v>337.030539025378</v>
      </c>
      <c r="I27" s="356"/>
      <c r="J27" s="356"/>
      <c r="K27" s="352" t="n">
        <f aca="false">IF(F27&gt;1,1,0)</f>
        <v>1</v>
      </c>
      <c r="L27" s="8"/>
      <c r="M27" s="8"/>
      <c r="N27" s="333"/>
      <c r="O27" s="333"/>
      <c r="P27" s="333"/>
      <c r="Q27" s="333"/>
      <c r="R27" s="333"/>
      <c r="S27" s="333"/>
      <c r="T27" s="333"/>
      <c r="U27" s="333"/>
      <c r="V27" s="333"/>
      <c r="W27" s="333"/>
      <c r="X27" s="333"/>
      <c r="Y27" s="333"/>
      <c r="Z27" s="333"/>
    </row>
    <row r="28" customFormat="false" ht="12" hidden="false" customHeight="true" outlineLevel="0" collapsed="false">
      <c r="A28" s="8"/>
      <c r="B28" s="355"/>
      <c r="C28" s="344" t="n">
        <f aca="false">IF(F28&gt;0,$D$8,0)</f>
        <v>0.024</v>
      </c>
      <c r="D28" s="345" t="n">
        <f aca="false">IF(C28&gt;0,$D$7*(C28/12*(1+C28/12)^$D$9)/((1+C28/12)^$D$9-1),0)</f>
        <v>776.295197525114</v>
      </c>
      <c r="E28" s="350" t="n">
        <v>17</v>
      </c>
      <c r="F28" s="351" t="n">
        <f aca="false">IF(F27-G27&lt;0,0,F27-G27)</f>
        <v>168076.004854189</v>
      </c>
      <c r="G28" s="351" t="n">
        <f aca="false">IF(F28&lt;=0,0,IF(F28&lt;D27,F28,D27-H28))</f>
        <v>440.143187816736</v>
      </c>
      <c r="H28" s="351" t="n">
        <f aca="false">IF(F28&lt;0,0,F28*(C27/12))</f>
        <v>336.152009708378</v>
      </c>
      <c r="I28" s="356"/>
      <c r="J28" s="356"/>
      <c r="K28" s="352" t="n">
        <f aca="false">IF(F28&gt;1,1,0)</f>
        <v>1</v>
      </c>
      <c r="L28" s="8"/>
      <c r="M28" s="8"/>
      <c r="N28" s="333"/>
      <c r="O28" s="333"/>
      <c r="P28" s="333"/>
      <c r="Q28" s="333"/>
      <c r="R28" s="333"/>
      <c r="S28" s="333"/>
      <c r="T28" s="333"/>
      <c r="U28" s="333"/>
      <c r="V28" s="333"/>
      <c r="W28" s="333"/>
      <c r="X28" s="333"/>
      <c r="Y28" s="333"/>
      <c r="Z28" s="333"/>
    </row>
    <row r="29" customFormat="false" ht="12" hidden="false" customHeight="true" outlineLevel="0" collapsed="false">
      <c r="A29" s="8"/>
      <c r="B29" s="355"/>
      <c r="C29" s="344" t="n">
        <f aca="false">IF(F29&gt;0,$D$8,0)</f>
        <v>0.024</v>
      </c>
      <c r="D29" s="345" t="n">
        <f aca="false">IF(C29&gt;0,$D$7*(C29/12*(1+C29/12)^$D$9)/((1+C29/12)^$D$9-1),0)</f>
        <v>776.295197525114</v>
      </c>
      <c r="E29" s="350" t="n">
        <v>18</v>
      </c>
      <c r="F29" s="351" t="n">
        <f aca="false">IF(F28-G28&lt;0,0,F28-G28)</f>
        <v>167635.861666372</v>
      </c>
      <c r="G29" s="351" t="n">
        <f aca="false">IF(F29&lt;=0,0,IF(F29&lt;D28,F29,D28-H29))</f>
        <v>441.023474192369</v>
      </c>
      <c r="H29" s="351" t="n">
        <f aca="false">IF(F29&lt;0,0,F29*(C28/12))</f>
        <v>335.271723332745</v>
      </c>
      <c r="I29" s="356"/>
      <c r="J29" s="356"/>
      <c r="K29" s="352" t="n">
        <f aca="false">IF(F29&gt;1,1,0)</f>
        <v>1</v>
      </c>
      <c r="L29" s="8"/>
      <c r="M29" s="8"/>
      <c r="N29" s="333"/>
      <c r="O29" s="333"/>
      <c r="P29" s="333"/>
      <c r="Q29" s="333"/>
      <c r="R29" s="333"/>
      <c r="S29" s="333"/>
      <c r="T29" s="333"/>
      <c r="U29" s="333"/>
      <c r="V29" s="333"/>
      <c r="W29" s="333"/>
      <c r="X29" s="333"/>
      <c r="Y29" s="333"/>
      <c r="Z29" s="333"/>
    </row>
    <row r="30" customFormat="false" ht="12" hidden="false" customHeight="true" outlineLevel="0" collapsed="false">
      <c r="A30" s="8"/>
      <c r="B30" s="355"/>
      <c r="C30" s="344" t="n">
        <f aca="false">IF(F30&gt;0,$D$8,0)</f>
        <v>0.024</v>
      </c>
      <c r="D30" s="345" t="n">
        <f aca="false">IF(C30&gt;0,$D$7*(C30/12*(1+C30/12)^$D$9)/((1+C30/12)^$D$9-1),0)</f>
        <v>776.295197525114</v>
      </c>
      <c r="E30" s="350" t="n">
        <v>19</v>
      </c>
      <c r="F30" s="351" t="n">
        <f aca="false">IF(F29-G29&lt;0,0,F29-G29)</f>
        <v>167194.83819218</v>
      </c>
      <c r="G30" s="351" t="n">
        <f aca="false">IF(F30&lt;=0,0,IF(F30&lt;D29,F30,D29-H30))</f>
        <v>441.905521140754</v>
      </c>
      <c r="H30" s="351" t="n">
        <f aca="false">IF(F30&lt;0,0,F30*(C29/12))</f>
        <v>334.38967638436</v>
      </c>
      <c r="I30" s="356"/>
      <c r="J30" s="356"/>
      <c r="K30" s="352" t="n">
        <f aca="false">IF(F30&gt;1,1,0)</f>
        <v>1</v>
      </c>
      <c r="L30" s="8"/>
      <c r="M30" s="8"/>
      <c r="N30" s="333"/>
      <c r="O30" s="333"/>
      <c r="P30" s="333"/>
      <c r="Q30" s="333"/>
      <c r="R30" s="333"/>
      <c r="S30" s="333"/>
      <c r="T30" s="333"/>
      <c r="U30" s="333"/>
      <c r="V30" s="333"/>
      <c r="W30" s="333"/>
      <c r="X30" s="333"/>
      <c r="Y30" s="333"/>
      <c r="Z30" s="333"/>
    </row>
    <row r="31" customFormat="false" ht="12" hidden="false" customHeight="true" outlineLevel="0" collapsed="false">
      <c r="A31" s="8"/>
      <c r="B31" s="355"/>
      <c r="C31" s="344" t="n">
        <f aca="false">IF(F31&gt;0,$D$8,0)</f>
        <v>0.024</v>
      </c>
      <c r="D31" s="345" t="n">
        <f aca="false">IF(C31&gt;0,$D$7*(C31/12*(1+C31/12)^$D$9)/((1+C31/12)^$D$9-1),0)</f>
        <v>776.295197525114</v>
      </c>
      <c r="E31" s="350" t="n">
        <v>20</v>
      </c>
      <c r="F31" s="351" t="n">
        <f aca="false">IF(F30-G30&lt;0,0,F30-G30)</f>
        <v>166752.932671039</v>
      </c>
      <c r="G31" s="351" t="n">
        <f aca="false">IF(F31&lt;=0,0,IF(F31&lt;D30,F31,D30-H31))</f>
        <v>442.789332183036</v>
      </c>
      <c r="H31" s="351" t="n">
        <f aca="false">IF(F31&lt;0,0,F31*(C30/12))</f>
        <v>333.505865342078</v>
      </c>
      <c r="I31" s="356"/>
      <c r="J31" s="356"/>
      <c r="K31" s="352" t="n">
        <f aca="false">IF(F31&gt;1,1,0)</f>
        <v>1</v>
      </c>
      <c r="L31" s="8"/>
      <c r="M31" s="8"/>
      <c r="N31" s="333"/>
      <c r="O31" s="333"/>
      <c r="P31" s="333"/>
      <c r="Q31" s="333"/>
      <c r="R31" s="333"/>
      <c r="S31" s="333"/>
      <c r="T31" s="333"/>
      <c r="U31" s="333"/>
      <c r="V31" s="333"/>
      <c r="W31" s="333"/>
      <c r="X31" s="333"/>
      <c r="Y31" s="333"/>
      <c r="Z31" s="333"/>
    </row>
    <row r="32" customFormat="false" ht="12" hidden="false" customHeight="true" outlineLevel="0" collapsed="false">
      <c r="A32" s="8"/>
      <c r="B32" s="355"/>
      <c r="C32" s="344" t="n">
        <f aca="false">IF(F32&gt;0,$D$8,0)</f>
        <v>0.024</v>
      </c>
      <c r="D32" s="345" t="n">
        <f aca="false">IF(C32&gt;0,$D$7*(C32/12*(1+C32/12)^$D$9)/((1+C32/12)^$D$9-1),0)</f>
        <v>776.295197525114</v>
      </c>
      <c r="E32" s="350" t="n">
        <v>21</v>
      </c>
      <c r="F32" s="351" t="n">
        <f aca="false">IF(F31-G31&lt;0,0,F31-G31)</f>
        <v>166310.143338856</v>
      </c>
      <c r="G32" s="351" t="n">
        <f aca="false">IF(F32&lt;=0,0,IF(F32&lt;D31,F32,D31-H32))</f>
        <v>443.674910847402</v>
      </c>
      <c r="H32" s="351" t="n">
        <f aca="false">IF(F32&lt;0,0,F32*(C31/12))</f>
        <v>332.620286677712</v>
      </c>
      <c r="I32" s="356"/>
      <c r="J32" s="356"/>
      <c r="K32" s="352" t="n">
        <f aca="false">IF(F32&gt;1,1,0)</f>
        <v>1</v>
      </c>
      <c r="L32" s="8"/>
      <c r="M32" s="8"/>
      <c r="N32" s="333"/>
      <c r="O32" s="333"/>
      <c r="P32" s="333"/>
      <c r="Q32" s="333"/>
      <c r="R32" s="333"/>
      <c r="S32" s="333"/>
      <c r="T32" s="333"/>
      <c r="U32" s="333"/>
      <c r="V32" s="333"/>
      <c r="W32" s="333"/>
      <c r="X32" s="333"/>
      <c r="Y32" s="333"/>
      <c r="Z32" s="333"/>
    </row>
    <row r="33" customFormat="false" ht="12" hidden="false" customHeight="true" outlineLevel="0" collapsed="false">
      <c r="A33" s="8"/>
      <c r="B33" s="355"/>
      <c r="C33" s="344" t="n">
        <f aca="false">IF(F33&gt;0,$D$8,0)</f>
        <v>0.024</v>
      </c>
      <c r="D33" s="345" t="n">
        <f aca="false">IF(C33&gt;0,$D$7*(C33/12*(1+C33/12)^$D$9)/((1+C33/12)^$D$9-1),0)</f>
        <v>776.295197525114</v>
      </c>
      <c r="E33" s="350" t="n">
        <v>22</v>
      </c>
      <c r="F33" s="351" t="n">
        <f aca="false">IF(F32-G32&lt;0,0,F32-G32)</f>
        <v>165866.468428009</v>
      </c>
      <c r="G33" s="351" t="n">
        <f aca="false">IF(F33&lt;=0,0,IF(F33&lt;D32,F33,D32-H33))</f>
        <v>444.562260669096</v>
      </c>
      <c r="H33" s="351" t="n">
        <f aca="false">IF(F33&lt;0,0,F33*(C32/12))</f>
        <v>331.732936856018</v>
      </c>
      <c r="I33" s="356"/>
      <c r="J33" s="356"/>
      <c r="K33" s="352" t="n">
        <f aca="false">IF(F33&gt;1,1,0)</f>
        <v>1</v>
      </c>
      <c r="L33" s="8"/>
      <c r="M33" s="8"/>
      <c r="N33" s="333"/>
      <c r="O33" s="333"/>
      <c r="P33" s="333"/>
      <c r="Q33" s="333"/>
      <c r="R33" s="333"/>
      <c r="S33" s="333"/>
      <c r="T33" s="333"/>
      <c r="U33" s="333"/>
      <c r="V33" s="333"/>
      <c r="W33" s="333"/>
      <c r="X33" s="333"/>
      <c r="Y33" s="333"/>
      <c r="Z33" s="333"/>
    </row>
    <row r="34" customFormat="false" ht="12" hidden="false" customHeight="true" outlineLevel="0" collapsed="false">
      <c r="A34" s="8"/>
      <c r="B34" s="355"/>
      <c r="C34" s="344" t="n">
        <f aca="false">IF(F34&gt;0,$D$8,0)</f>
        <v>0.024</v>
      </c>
      <c r="D34" s="345" t="n">
        <f aca="false">IF(C34&gt;0,$D$7*(C34/12*(1+C34/12)^$D$9)/((1+C34/12)^$D$9-1),0)</f>
        <v>776.295197525114</v>
      </c>
      <c r="E34" s="350" t="n">
        <v>23</v>
      </c>
      <c r="F34" s="351" t="n">
        <f aca="false">IF(F33-G33&lt;0,0,F33-G33)</f>
        <v>165421.90616734</v>
      </c>
      <c r="G34" s="351" t="n">
        <f aca="false">IF(F34&lt;=0,0,IF(F34&lt;D33,F34,D33-H34))</f>
        <v>445.451385190435</v>
      </c>
      <c r="H34" s="351" t="n">
        <f aca="false">IF(F34&lt;0,0,F34*(C33/12))</f>
        <v>330.843812334679</v>
      </c>
      <c r="I34" s="356"/>
      <c r="J34" s="356"/>
      <c r="K34" s="352" t="n">
        <f aca="false">IF(F34&gt;1,1,0)</f>
        <v>1</v>
      </c>
      <c r="L34" s="8"/>
      <c r="M34" s="8"/>
      <c r="N34" s="333"/>
      <c r="O34" s="333"/>
      <c r="P34" s="333"/>
      <c r="Q34" s="333"/>
      <c r="R34" s="333"/>
      <c r="S34" s="333"/>
      <c r="T34" s="333"/>
      <c r="U34" s="333"/>
      <c r="V34" s="333"/>
      <c r="W34" s="333"/>
      <c r="X34" s="333"/>
      <c r="Y34" s="333"/>
      <c r="Z34" s="333"/>
    </row>
    <row r="35" customFormat="false" ht="12" hidden="false" customHeight="true" outlineLevel="0" collapsed="false">
      <c r="A35" s="8"/>
      <c r="B35" s="355"/>
      <c r="C35" s="344" t="n">
        <f aca="false">IF(F35&gt;0,$D$8,0)</f>
        <v>0.024</v>
      </c>
      <c r="D35" s="345" t="n">
        <f aca="false">IF(C35&gt;0,$D$7*(C35/12*(1+C35/12)^$D$9)/((1+C35/12)^$D$9-1),0)</f>
        <v>776.295197525114</v>
      </c>
      <c r="E35" s="357" t="n">
        <v>24</v>
      </c>
      <c r="F35" s="351" t="n">
        <f aca="false">IF(F34-G34&lt;0,0,F34-G34)</f>
        <v>164976.454782149</v>
      </c>
      <c r="G35" s="351" t="n">
        <f aca="false">IF(F35&lt;=0,0,IF(F35&lt;D34,F35,D34-H35))</f>
        <v>446.342287960816</v>
      </c>
      <c r="H35" s="351" t="n">
        <f aca="false">IF(F35&lt;0,0,F35*(C34/12))</f>
        <v>329.952909564298</v>
      </c>
      <c r="I35" s="356"/>
      <c r="J35" s="356"/>
      <c r="K35" s="358" t="n">
        <f aca="false">IF(F35&gt;1,1,0)</f>
        <v>1</v>
      </c>
      <c r="L35" s="8"/>
      <c r="M35" s="8"/>
      <c r="N35" s="333"/>
      <c r="O35" s="333"/>
      <c r="P35" s="333"/>
      <c r="Q35" s="333"/>
      <c r="R35" s="333"/>
      <c r="S35" s="333"/>
      <c r="T35" s="333"/>
      <c r="U35" s="333"/>
      <c r="V35" s="333"/>
      <c r="W35" s="333"/>
      <c r="X35" s="333"/>
      <c r="Y35" s="333"/>
      <c r="Z35" s="333"/>
    </row>
    <row r="36" customFormat="false" ht="12" hidden="false" customHeight="true" outlineLevel="0" collapsed="false">
      <c r="A36" s="8"/>
      <c r="B36" s="359" t="n">
        <v>3</v>
      </c>
      <c r="C36" s="344" t="n">
        <f aca="false">IF(F36&gt;0,$D$8,0)</f>
        <v>0.024</v>
      </c>
      <c r="D36" s="345" t="n">
        <f aca="false">IF(C36&gt;0,$D$7*(C36/12*(1+C36/12)^$D$9)/((1+C36/12)^$D$9-1),0)</f>
        <v>776.295197525114</v>
      </c>
      <c r="E36" s="360" t="n">
        <v>25</v>
      </c>
      <c r="F36" s="351" t="n">
        <f aca="false">IF(F35-G35&lt;0,0,F35-G35)</f>
        <v>164530.112494188</v>
      </c>
      <c r="G36" s="351" t="n">
        <f aca="false">IF(F36&lt;=0,0,IF(F36&lt;D35,F36,D35-H36))</f>
        <v>447.234972536737</v>
      </c>
      <c r="H36" s="351" t="n">
        <f aca="false">IF(F36&lt;0,0,F36*(C35/12))</f>
        <v>329.060224988377</v>
      </c>
      <c r="I36" s="361" t="n">
        <f aca="false">SUM(G36:G47)</f>
        <v>5426.25003032271</v>
      </c>
      <c r="J36" s="361" t="n">
        <f aca="false">SUM(H36:H47)</f>
        <v>3889.29233997874</v>
      </c>
      <c r="K36" s="362" t="n">
        <f aca="false">IF(F36&gt;1,1,0)</f>
        <v>1</v>
      </c>
      <c r="L36" s="8"/>
      <c r="M36" s="8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</row>
    <row r="37" customFormat="false" ht="12" hidden="false" customHeight="true" outlineLevel="0" collapsed="false">
      <c r="A37" s="8"/>
      <c r="B37" s="359"/>
      <c r="C37" s="344" t="n">
        <f aca="false">IF(F37&gt;0,$D$8,0)</f>
        <v>0.024</v>
      </c>
      <c r="D37" s="345" t="n">
        <f aca="false">IF(C37&gt;0,$D$7*(C37/12*(1+C37/12)^$D$9)/((1+C37/12)^$D$9-1),0)</f>
        <v>776.295197525114</v>
      </c>
      <c r="E37" s="350" t="n">
        <v>26</v>
      </c>
      <c r="F37" s="351" t="n">
        <f aca="false">IF(F36-G36&lt;0,0,F36-G36)</f>
        <v>164082.877521652</v>
      </c>
      <c r="G37" s="351" t="n">
        <f aca="false">IF(F37&lt;=0,0,IF(F37&lt;D36,F37,D36-H37))</f>
        <v>448.129442481811</v>
      </c>
      <c r="H37" s="351" t="n">
        <f aca="false">IF(F37&lt;0,0,F37*(C36/12))</f>
        <v>328.165755043303</v>
      </c>
      <c r="I37" s="361"/>
      <c r="J37" s="361"/>
      <c r="K37" s="352" t="n">
        <f aca="false">IF(F37&gt;1,1,0)</f>
        <v>1</v>
      </c>
      <c r="L37" s="8"/>
      <c r="M37" s="8"/>
      <c r="N37" s="333"/>
      <c r="O37" s="333"/>
      <c r="P37" s="333"/>
      <c r="Q37" s="333"/>
      <c r="R37" s="333"/>
      <c r="S37" s="333"/>
      <c r="T37" s="333"/>
      <c r="U37" s="333"/>
      <c r="V37" s="333"/>
      <c r="W37" s="333"/>
      <c r="X37" s="333"/>
      <c r="Y37" s="333"/>
      <c r="Z37" s="333"/>
    </row>
    <row r="38" customFormat="false" ht="12" hidden="false" customHeight="true" outlineLevel="0" collapsed="false">
      <c r="A38" s="8"/>
      <c r="B38" s="359"/>
      <c r="C38" s="344" t="n">
        <f aca="false">IF(F38&gt;0,$D$8,0)</f>
        <v>0.024</v>
      </c>
      <c r="D38" s="345" t="n">
        <f aca="false">IF(C38&gt;0,$D$7*(C38/12*(1+C38/12)^$D$9)/((1+C38/12)^$D$9-1),0)</f>
        <v>776.295197525114</v>
      </c>
      <c r="E38" s="350" t="n">
        <v>27</v>
      </c>
      <c r="F38" s="351" t="n">
        <f aca="false">IF(F37-G37&lt;0,0,F37-G37)</f>
        <v>163634.74807917</v>
      </c>
      <c r="G38" s="351" t="n">
        <f aca="false">IF(F38&lt;=0,0,IF(F38&lt;D37,F38,D37-H38))</f>
        <v>449.025701366774</v>
      </c>
      <c r="H38" s="351" t="n">
        <f aca="false">IF(F38&lt;0,0,F38*(C37/12))</f>
        <v>327.26949615834</v>
      </c>
      <c r="I38" s="361"/>
      <c r="J38" s="361"/>
      <c r="K38" s="352" t="n">
        <f aca="false">IF(F38&gt;1,1,0)</f>
        <v>1</v>
      </c>
      <c r="L38" s="8"/>
      <c r="M38" s="8"/>
      <c r="N38" s="333"/>
      <c r="O38" s="333"/>
      <c r="P38" s="333"/>
      <c r="Q38" s="333"/>
      <c r="R38" s="333"/>
      <c r="S38" s="333"/>
      <c r="T38" s="333"/>
      <c r="U38" s="333"/>
      <c r="V38" s="333"/>
      <c r="W38" s="333"/>
      <c r="X38" s="333"/>
      <c r="Y38" s="333"/>
      <c r="Z38" s="333"/>
    </row>
    <row r="39" customFormat="false" ht="12" hidden="false" customHeight="true" outlineLevel="0" collapsed="false">
      <c r="A39" s="8"/>
      <c r="B39" s="359"/>
      <c r="C39" s="344" t="n">
        <f aca="false">IF(F39&gt;0,$D$8,0)</f>
        <v>0.024</v>
      </c>
      <c r="D39" s="345" t="n">
        <f aca="false">IF(C39&gt;0,$D$7*(C39/12*(1+C39/12)^$D$9)/((1+C39/12)^$D$9-1),0)</f>
        <v>776.295197525114</v>
      </c>
      <c r="E39" s="350" t="n">
        <v>28</v>
      </c>
      <c r="F39" s="351" t="n">
        <f aca="false">IF(F38-G38&lt;0,0,F38-G38)</f>
        <v>163185.722377803</v>
      </c>
      <c r="G39" s="351" t="n">
        <f aca="false">IF(F39&lt;=0,0,IF(F39&lt;D38,F39,D38-H39))</f>
        <v>449.923752769508</v>
      </c>
      <c r="H39" s="351" t="n">
        <f aca="false">IF(F39&lt;0,0,F39*(C38/12))</f>
        <v>326.371444755606</v>
      </c>
      <c r="I39" s="361"/>
      <c r="J39" s="361"/>
      <c r="K39" s="352" t="n">
        <f aca="false">IF(F39&gt;1,1,0)</f>
        <v>1</v>
      </c>
      <c r="L39" s="8"/>
      <c r="M39" s="8"/>
      <c r="N39" s="333"/>
      <c r="O39" s="333"/>
      <c r="P39" s="333"/>
      <c r="Q39" s="333"/>
      <c r="R39" s="333"/>
      <c r="S39" s="333"/>
      <c r="T39" s="333"/>
      <c r="U39" s="333"/>
      <c r="V39" s="333"/>
      <c r="W39" s="333"/>
      <c r="X39" s="333"/>
      <c r="Y39" s="333"/>
      <c r="Z39" s="333"/>
    </row>
    <row r="40" customFormat="false" ht="12" hidden="false" customHeight="true" outlineLevel="0" collapsed="false">
      <c r="A40" s="8"/>
      <c r="B40" s="359"/>
      <c r="C40" s="344" t="n">
        <f aca="false">IF(F40&gt;0,$D$8,0)</f>
        <v>0.024</v>
      </c>
      <c r="D40" s="345" t="n">
        <f aca="false">IF(C40&gt;0,$D$7*(C40/12*(1+C40/12)^$D$9)/((1+C40/12)^$D$9-1),0)</f>
        <v>776.295197525114</v>
      </c>
      <c r="E40" s="350" t="n">
        <v>29</v>
      </c>
      <c r="F40" s="351" t="n">
        <f aca="false">IF(F39-G39&lt;0,0,F39-G39)</f>
        <v>162735.798625034</v>
      </c>
      <c r="G40" s="351" t="n">
        <f aca="false">IF(F40&lt;=0,0,IF(F40&lt;D39,F40,D39-H40))</f>
        <v>450.823600275047</v>
      </c>
      <c r="H40" s="351" t="n">
        <f aca="false">IF(F40&lt;0,0,F40*(C39/12))</f>
        <v>325.471597250067</v>
      </c>
      <c r="I40" s="361"/>
      <c r="J40" s="361"/>
      <c r="K40" s="352" t="n">
        <f aca="false">IF(F40&gt;1,1,0)</f>
        <v>1</v>
      </c>
      <c r="L40" s="8"/>
      <c r="M40" s="8"/>
      <c r="N40" s="333"/>
      <c r="O40" s="333"/>
      <c r="P40" s="333"/>
      <c r="Q40" s="333"/>
      <c r="R40" s="333"/>
      <c r="S40" s="333"/>
      <c r="T40" s="333"/>
      <c r="U40" s="333"/>
      <c r="V40" s="333"/>
      <c r="W40" s="333"/>
      <c r="X40" s="333"/>
      <c r="Y40" s="333"/>
      <c r="Z40" s="333"/>
    </row>
    <row r="41" customFormat="false" ht="12" hidden="false" customHeight="true" outlineLevel="0" collapsed="false">
      <c r="A41" s="8"/>
      <c r="B41" s="359"/>
      <c r="C41" s="344" t="n">
        <f aca="false">IF(F41&gt;0,$D$8,0)</f>
        <v>0.024</v>
      </c>
      <c r="D41" s="345" t="n">
        <f aca="false">IF(C41&gt;0,$D$7*(C41/12*(1+C41/12)^$D$9)/((1+C41/12)^$D$9-1),0)</f>
        <v>776.295197525114</v>
      </c>
      <c r="E41" s="350" t="n">
        <v>30</v>
      </c>
      <c r="F41" s="351" t="n">
        <f aca="false">IF(F40-G40&lt;0,0,F40-G40)</f>
        <v>162284.975024759</v>
      </c>
      <c r="G41" s="351" t="n">
        <f aca="false">IF(F41&lt;=0,0,IF(F41&lt;D40,F41,D40-H41))</f>
        <v>451.725247475597</v>
      </c>
      <c r="H41" s="351" t="n">
        <f aca="false">IF(F41&lt;0,0,F41*(C40/12))</f>
        <v>324.569950049517</v>
      </c>
      <c r="I41" s="361"/>
      <c r="J41" s="361"/>
      <c r="K41" s="352" t="n">
        <f aca="false">IF(F41&gt;1,1,0)</f>
        <v>1</v>
      </c>
      <c r="L41" s="8"/>
      <c r="M41" s="8"/>
      <c r="N41" s="333"/>
      <c r="O41" s="333"/>
      <c r="P41" s="333"/>
      <c r="Q41" s="333"/>
      <c r="R41" s="333"/>
      <c r="S41" s="333"/>
      <c r="T41" s="333"/>
      <c r="U41" s="333"/>
      <c r="V41" s="333"/>
      <c r="W41" s="333"/>
      <c r="X41" s="333"/>
      <c r="Y41" s="333"/>
      <c r="Z41" s="333"/>
    </row>
    <row r="42" customFormat="false" ht="12" hidden="false" customHeight="true" outlineLevel="0" collapsed="false">
      <c r="A42" s="8"/>
      <c r="B42" s="359"/>
      <c r="C42" s="344" t="n">
        <f aca="false">IF(F42&gt;0,$D$8,0)</f>
        <v>0.024</v>
      </c>
      <c r="D42" s="345" t="n">
        <f aca="false">IF(C42&gt;0,$D$7*(C42/12*(1+C42/12)^$D$9)/((1+C42/12)^$D$9-1),0)</f>
        <v>776.295197525114</v>
      </c>
      <c r="E42" s="350" t="n">
        <v>31</v>
      </c>
      <c r="F42" s="351" t="n">
        <f aca="false">IF(F41-G41&lt;0,0,F41-G41)</f>
        <v>161833.249777283</v>
      </c>
      <c r="G42" s="351" t="n">
        <f aca="false">IF(F42&lt;=0,0,IF(F42&lt;D41,F42,D41-H42))</f>
        <v>452.628697970548</v>
      </c>
      <c r="H42" s="351" t="n">
        <f aca="false">IF(F42&lt;0,0,F42*(C41/12))</f>
        <v>323.666499554566</v>
      </c>
      <c r="I42" s="361"/>
      <c r="J42" s="361"/>
      <c r="K42" s="352" t="n">
        <f aca="false">IF(F42&gt;1,1,0)</f>
        <v>1</v>
      </c>
      <c r="L42" s="8"/>
      <c r="M42" s="8"/>
      <c r="N42" s="333"/>
      <c r="O42" s="333"/>
      <c r="P42" s="333"/>
      <c r="Q42" s="333"/>
      <c r="R42" s="333"/>
      <c r="S42" s="333"/>
      <c r="T42" s="333"/>
      <c r="U42" s="333"/>
      <c r="V42" s="333"/>
      <c r="W42" s="333"/>
      <c r="X42" s="333"/>
      <c r="Y42" s="333"/>
      <c r="Z42" s="333"/>
    </row>
    <row r="43" customFormat="false" ht="12" hidden="false" customHeight="true" outlineLevel="0" collapsed="false">
      <c r="A43" s="8"/>
      <c r="B43" s="359"/>
      <c r="C43" s="344" t="n">
        <f aca="false">IF(F43&gt;0,$D$8,0)</f>
        <v>0.024</v>
      </c>
      <c r="D43" s="345" t="n">
        <f aca="false">IF(C43&gt;0,$D$7*(C43/12*(1+C43/12)^$D$9)/((1+C43/12)^$D$9-1),0)</f>
        <v>776.295197525114</v>
      </c>
      <c r="E43" s="350" t="n">
        <v>32</v>
      </c>
      <c r="F43" s="351" t="n">
        <f aca="false">IF(F42-G42&lt;0,0,F42-G42)</f>
        <v>161380.621079312</v>
      </c>
      <c r="G43" s="351" t="n">
        <f aca="false">IF(F43&lt;=0,0,IF(F43&lt;D42,F43,D42-H43))</f>
        <v>453.533955366489</v>
      </c>
      <c r="H43" s="351" t="n">
        <f aca="false">IF(F43&lt;0,0,F43*(C42/12))</f>
        <v>322.761242158625</v>
      </c>
      <c r="I43" s="361"/>
      <c r="J43" s="361"/>
      <c r="K43" s="352" t="n">
        <f aca="false">IF(F43&gt;1,1,0)</f>
        <v>1</v>
      </c>
      <c r="L43" s="8"/>
      <c r="M43" s="8"/>
      <c r="N43" s="333"/>
      <c r="O43" s="333"/>
      <c r="P43" s="333"/>
      <c r="Q43" s="333"/>
      <c r="R43" s="333"/>
      <c r="S43" s="333"/>
      <c r="T43" s="333"/>
      <c r="U43" s="333"/>
      <c r="V43" s="333"/>
      <c r="W43" s="333"/>
      <c r="X43" s="333"/>
      <c r="Y43" s="333"/>
      <c r="Z43" s="333"/>
    </row>
    <row r="44" customFormat="false" ht="12" hidden="false" customHeight="true" outlineLevel="0" collapsed="false">
      <c r="A44" s="8"/>
      <c r="B44" s="359"/>
      <c r="C44" s="344" t="n">
        <f aca="false">IF(F44&gt;0,$D$8,0)</f>
        <v>0.024</v>
      </c>
      <c r="D44" s="345" t="n">
        <f aca="false">IF(C44&gt;0,$D$7*(C44/12*(1+C44/12)^$D$9)/((1+C44/12)^$D$9-1),0)</f>
        <v>776.295197525114</v>
      </c>
      <c r="E44" s="350" t="n">
        <v>33</v>
      </c>
      <c r="F44" s="351" t="n">
        <f aca="false">IF(F43-G43&lt;0,0,F43-G43)</f>
        <v>160927.087123946</v>
      </c>
      <c r="G44" s="351" t="n">
        <f aca="false">IF(F44&lt;=0,0,IF(F44&lt;D43,F44,D43-H44))</f>
        <v>454.441023277222</v>
      </c>
      <c r="H44" s="351" t="n">
        <f aca="false">IF(F44&lt;0,0,F44*(C43/12))</f>
        <v>321.854174247892</v>
      </c>
      <c r="I44" s="361"/>
      <c r="J44" s="361"/>
      <c r="K44" s="352" t="n">
        <f aca="false">IF(F44&gt;1,1,0)</f>
        <v>1</v>
      </c>
      <c r="L44" s="8"/>
      <c r="M44" s="8"/>
      <c r="N44" s="333"/>
      <c r="O44" s="333"/>
      <c r="P44" s="333"/>
      <c r="Q44" s="333"/>
      <c r="R44" s="333"/>
      <c r="S44" s="333"/>
      <c r="T44" s="333"/>
      <c r="U44" s="333"/>
      <c r="V44" s="333"/>
      <c r="W44" s="333"/>
      <c r="X44" s="333"/>
      <c r="Y44" s="333"/>
      <c r="Z44" s="333"/>
    </row>
    <row r="45" customFormat="false" ht="12" hidden="false" customHeight="true" outlineLevel="0" collapsed="false">
      <c r="A45" s="8"/>
      <c r="B45" s="359"/>
      <c r="C45" s="344" t="n">
        <f aca="false">IF(F45&gt;0,$D$8,0)</f>
        <v>0.024</v>
      </c>
      <c r="D45" s="345" t="n">
        <f aca="false">IF(C45&gt;0,$D$7*(C45/12*(1+C45/12)^$D$9)/((1+C45/12)^$D$9-1),0)</f>
        <v>776.295197525114</v>
      </c>
      <c r="E45" s="350" t="n">
        <v>34</v>
      </c>
      <c r="F45" s="351" t="n">
        <f aca="false">IF(F44-G44&lt;0,0,F44-G44)</f>
        <v>160472.646100669</v>
      </c>
      <c r="G45" s="351" t="n">
        <f aca="false">IF(F45&lt;=0,0,IF(F45&lt;D44,F45,D44-H45))</f>
        <v>455.349905323777</v>
      </c>
      <c r="H45" s="351" t="n">
        <f aca="false">IF(F45&lt;0,0,F45*(C44/12))</f>
        <v>320.945292201337</v>
      </c>
      <c r="I45" s="361"/>
      <c r="J45" s="361"/>
      <c r="K45" s="352" t="n">
        <f aca="false">IF(F45&gt;1,1,0)</f>
        <v>1</v>
      </c>
      <c r="L45" s="8"/>
      <c r="M45" s="8"/>
      <c r="N45" s="333"/>
      <c r="O45" s="333"/>
      <c r="P45" s="333"/>
      <c r="Q45" s="333"/>
      <c r="R45" s="333"/>
      <c r="S45" s="333"/>
      <c r="T45" s="333"/>
      <c r="U45" s="333"/>
      <c r="V45" s="333"/>
      <c r="W45" s="333"/>
      <c r="X45" s="333"/>
      <c r="Y45" s="333"/>
      <c r="Z45" s="333"/>
    </row>
    <row r="46" customFormat="false" ht="12" hidden="false" customHeight="true" outlineLevel="0" collapsed="false">
      <c r="A46" s="8"/>
      <c r="B46" s="359"/>
      <c r="C46" s="344" t="n">
        <f aca="false">IF(F46&gt;0,$D$8,0)</f>
        <v>0.024</v>
      </c>
      <c r="D46" s="345" t="n">
        <f aca="false">IF(C46&gt;0,$D$7*(C46/12*(1+C46/12)^$D$9)/((1+C46/12)^$D$9-1),0)</f>
        <v>776.295197525114</v>
      </c>
      <c r="E46" s="350" t="n">
        <v>35</v>
      </c>
      <c r="F46" s="351" t="n">
        <f aca="false">IF(F45-G45&lt;0,0,F45-G45)</f>
        <v>160017.296195345</v>
      </c>
      <c r="G46" s="351" t="n">
        <f aca="false">IF(F46&lt;=0,0,IF(F46&lt;D45,F46,D45-H46))</f>
        <v>456.260605134424</v>
      </c>
      <c r="H46" s="351" t="n">
        <f aca="false">IF(F46&lt;0,0,F46*(C45/12))</f>
        <v>320.03459239069</v>
      </c>
      <c r="I46" s="361"/>
      <c r="J46" s="361"/>
      <c r="K46" s="352" t="n">
        <f aca="false">IF(F46&gt;1,1,0)</f>
        <v>1</v>
      </c>
      <c r="L46" s="8"/>
      <c r="M46" s="8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</row>
    <row r="47" customFormat="false" ht="12" hidden="false" customHeight="true" outlineLevel="0" collapsed="false">
      <c r="A47" s="8"/>
      <c r="B47" s="359"/>
      <c r="C47" s="344" t="n">
        <f aca="false">IF(F47&gt;0,$D$8,0)</f>
        <v>0.024</v>
      </c>
      <c r="D47" s="345" t="n">
        <f aca="false">IF(C47&gt;0,$D$7*(C47/12*(1+C47/12)^$D$9)/((1+C47/12)^$D$9-1),0)</f>
        <v>776.295197525114</v>
      </c>
      <c r="E47" s="357" t="n">
        <v>36</v>
      </c>
      <c r="F47" s="351" t="n">
        <f aca="false">IF(F46-G46&lt;0,0,F46-G46)</f>
        <v>159561.03559021</v>
      </c>
      <c r="G47" s="351" t="n">
        <f aca="false">IF(F47&lt;=0,0,IF(F47&lt;D46,F47,D46-H47))</f>
        <v>457.173126344693</v>
      </c>
      <c r="H47" s="351" t="n">
        <f aca="false">IF(F47&lt;0,0,F47*(C46/12))</f>
        <v>319.122071180421</v>
      </c>
      <c r="I47" s="361"/>
      <c r="J47" s="361"/>
      <c r="K47" s="358" t="n">
        <f aca="false">IF(F47&gt;1,1,0)</f>
        <v>1</v>
      </c>
      <c r="L47" s="8"/>
      <c r="M47" s="8"/>
      <c r="N47" s="333"/>
      <c r="O47" s="333"/>
      <c r="P47" s="333"/>
      <c r="Q47" s="333"/>
      <c r="R47" s="333"/>
      <c r="S47" s="333"/>
      <c r="T47" s="333"/>
      <c r="U47" s="333"/>
      <c r="V47" s="333"/>
      <c r="W47" s="333"/>
      <c r="X47" s="333"/>
      <c r="Y47" s="333"/>
      <c r="Z47" s="333"/>
    </row>
    <row r="48" customFormat="false" ht="12" hidden="false" customHeight="true" outlineLevel="0" collapsed="false">
      <c r="A48" s="8"/>
      <c r="B48" s="355" t="n">
        <v>4</v>
      </c>
      <c r="C48" s="344" t="n">
        <f aca="false">IF(F48&gt;0,$D$8,0)</f>
        <v>0.024</v>
      </c>
      <c r="D48" s="345" t="n">
        <f aca="false">IF(C48&gt;0,$D$7*(C48/12*(1+C48/12)^$D$9)/((1+C48/12)^$D$9-1),0)</f>
        <v>776.295197525114</v>
      </c>
      <c r="E48" s="346" t="n">
        <v>37</v>
      </c>
      <c r="F48" s="351" t="n">
        <f aca="false">IF(F47-G47&lt;0,0,F47-G47)</f>
        <v>159103.862463866</v>
      </c>
      <c r="G48" s="351" t="n">
        <f aca="false">IF(F48&lt;=0,0,IF(F48&lt;D47,F48,D47-H48))</f>
        <v>458.087472597383</v>
      </c>
      <c r="H48" s="351" t="n">
        <f aca="false">IF(F48&lt;0,0,F48*(C47/12))</f>
        <v>318.207724927732</v>
      </c>
      <c r="I48" s="356" t="n">
        <f aca="false">SUM(G48:G59)</f>
        <v>5557.92215437225</v>
      </c>
      <c r="J48" s="356" t="n">
        <f aca="false">SUM(H48:H59)</f>
        <v>3757.62021592919</v>
      </c>
      <c r="K48" s="349" t="n">
        <f aca="false">IF(F48&gt;1,1,0)</f>
        <v>1</v>
      </c>
      <c r="L48" s="8"/>
      <c r="M48" s="8"/>
      <c r="N48" s="333"/>
      <c r="O48" s="333"/>
      <c r="P48" s="333"/>
      <c r="Q48" s="333"/>
      <c r="R48" s="333"/>
      <c r="S48" s="333"/>
      <c r="T48" s="333"/>
      <c r="U48" s="333"/>
      <c r="V48" s="333"/>
      <c r="W48" s="333"/>
      <c r="X48" s="333"/>
      <c r="Y48" s="333"/>
      <c r="Z48" s="333"/>
    </row>
    <row r="49" customFormat="false" ht="12" hidden="false" customHeight="true" outlineLevel="0" collapsed="false">
      <c r="A49" s="8"/>
      <c r="B49" s="355"/>
      <c r="C49" s="344" t="n">
        <f aca="false">IF(F49&gt;0,$D$8,0)</f>
        <v>0.024</v>
      </c>
      <c r="D49" s="345" t="n">
        <f aca="false">IF(C49&gt;0,$D$7*(C49/12*(1+C49/12)^$D$9)/((1+C49/12)^$D$9-1),0)</f>
        <v>776.295197525114</v>
      </c>
      <c r="E49" s="350" t="n">
        <v>38</v>
      </c>
      <c r="F49" s="351" t="n">
        <f aca="false">IF(F48-G48&lt;0,0,F48-G48)</f>
        <v>158645.774991268</v>
      </c>
      <c r="G49" s="351" t="n">
        <f aca="false">IF(F49&lt;=0,0,IF(F49&lt;D48,F49,D48-H49))</f>
        <v>459.003647542577</v>
      </c>
      <c r="H49" s="351" t="n">
        <f aca="false">IF(F49&lt;0,0,F49*(C48/12))</f>
        <v>317.291549982537</v>
      </c>
      <c r="I49" s="356"/>
      <c r="J49" s="356"/>
      <c r="K49" s="352" t="n">
        <f aca="false">IF(F49&gt;1,1,0)</f>
        <v>1</v>
      </c>
      <c r="L49" s="8"/>
      <c r="M49" s="8"/>
      <c r="N49" s="333"/>
      <c r="O49" s="333"/>
      <c r="P49" s="333"/>
      <c r="Q49" s="333"/>
      <c r="R49" s="333"/>
      <c r="S49" s="333"/>
      <c r="T49" s="333"/>
      <c r="U49" s="333"/>
      <c r="V49" s="333"/>
      <c r="W49" s="333"/>
      <c r="X49" s="333"/>
      <c r="Y49" s="333"/>
      <c r="Z49" s="333"/>
    </row>
    <row r="50" customFormat="false" ht="12" hidden="false" customHeight="true" outlineLevel="0" collapsed="false">
      <c r="A50" s="8"/>
      <c r="B50" s="355"/>
      <c r="C50" s="344" t="n">
        <f aca="false">IF(F50&gt;0,$D$8,0)</f>
        <v>0.024</v>
      </c>
      <c r="D50" s="345" t="n">
        <f aca="false">IF(C50&gt;0,$D$7*(C50/12*(1+C50/12)^$D$9)/((1+C50/12)^$D$9-1),0)</f>
        <v>776.295197525114</v>
      </c>
      <c r="E50" s="350" t="n">
        <v>39</v>
      </c>
      <c r="F50" s="351" t="n">
        <f aca="false">IF(F49-G49&lt;0,0,F49-G49)</f>
        <v>158186.771343726</v>
      </c>
      <c r="G50" s="351" t="n">
        <f aca="false">IF(F50&lt;=0,0,IF(F50&lt;D49,F50,D49-H50))</f>
        <v>459.921654837662</v>
      </c>
      <c r="H50" s="351" t="n">
        <f aca="false">IF(F50&lt;0,0,F50*(C49/12))</f>
        <v>316.373542687452</v>
      </c>
      <c r="I50" s="356"/>
      <c r="J50" s="356"/>
      <c r="K50" s="352" t="n">
        <f aca="false">IF(F50&gt;1,1,0)</f>
        <v>1</v>
      </c>
      <c r="L50" s="8"/>
      <c r="M50" s="8"/>
      <c r="N50" s="333"/>
      <c r="O50" s="333"/>
      <c r="P50" s="333"/>
      <c r="Q50" s="333"/>
      <c r="R50" s="333"/>
      <c r="S50" s="333"/>
      <c r="T50" s="333"/>
      <c r="U50" s="333"/>
      <c r="V50" s="333"/>
      <c r="W50" s="333"/>
      <c r="X50" s="333"/>
      <c r="Y50" s="333"/>
      <c r="Z50" s="333"/>
    </row>
    <row r="51" customFormat="false" ht="12" hidden="false" customHeight="true" outlineLevel="0" collapsed="false">
      <c r="A51" s="8"/>
      <c r="B51" s="355"/>
      <c r="C51" s="344" t="n">
        <f aca="false">IF(F51&gt;0,$D$8,0)</f>
        <v>0.024</v>
      </c>
      <c r="D51" s="345" t="n">
        <f aca="false">IF(C51&gt;0,$D$7*(C51/12*(1+C51/12)^$D$9)/((1+C51/12)^$D$9-1),0)</f>
        <v>776.295197525114</v>
      </c>
      <c r="E51" s="350" t="n">
        <v>40</v>
      </c>
      <c r="F51" s="351" t="n">
        <f aca="false">IF(F50-G50&lt;0,0,F50-G50)</f>
        <v>157726.849688888</v>
      </c>
      <c r="G51" s="351" t="n">
        <f aca="false">IF(F51&lt;=0,0,IF(F51&lt;D50,F51,D50-H51))</f>
        <v>460.841498147338</v>
      </c>
      <c r="H51" s="351" t="n">
        <f aca="false">IF(F51&lt;0,0,F51*(C50/12))</f>
        <v>315.453699377776</v>
      </c>
      <c r="I51" s="356"/>
      <c r="J51" s="356"/>
      <c r="K51" s="352" t="n">
        <f aca="false">IF(F51&gt;1,1,0)</f>
        <v>1</v>
      </c>
      <c r="L51" s="8"/>
      <c r="M51" s="8"/>
      <c r="N51" s="333"/>
      <c r="O51" s="333"/>
      <c r="P51" s="333"/>
      <c r="Q51" s="333"/>
      <c r="R51" s="333"/>
      <c r="S51" s="333"/>
      <c r="T51" s="333"/>
      <c r="U51" s="333"/>
      <c r="V51" s="333"/>
      <c r="W51" s="333"/>
      <c r="X51" s="333"/>
      <c r="Y51" s="333"/>
      <c r="Z51" s="333"/>
    </row>
    <row r="52" customFormat="false" ht="12" hidden="false" customHeight="true" outlineLevel="0" collapsed="false">
      <c r="A52" s="8"/>
      <c r="B52" s="355"/>
      <c r="C52" s="344" t="n">
        <f aca="false">IF(F52&gt;0,$D$8,0)</f>
        <v>0.024</v>
      </c>
      <c r="D52" s="345" t="n">
        <f aca="false">IF(C52&gt;0,$D$7*(C52/12*(1+C52/12)^$D$9)/((1+C52/12)^$D$9-1),0)</f>
        <v>776.295197525114</v>
      </c>
      <c r="E52" s="350" t="n">
        <v>41</v>
      </c>
      <c r="F52" s="351" t="n">
        <f aca="false">IF(F51-G51&lt;0,0,F51-G51)</f>
        <v>157266.008190741</v>
      </c>
      <c r="G52" s="351" t="n">
        <f aca="false">IF(F52&lt;=0,0,IF(F52&lt;D51,F52,D51-H52))</f>
        <v>461.763181143632</v>
      </c>
      <c r="H52" s="351" t="n">
        <f aca="false">IF(F52&lt;0,0,F52*(C51/12))</f>
        <v>314.532016381482</v>
      </c>
      <c r="I52" s="356"/>
      <c r="J52" s="356"/>
      <c r="K52" s="352" t="n">
        <f aca="false">IF(F52&gt;1,1,0)</f>
        <v>1</v>
      </c>
      <c r="L52" s="8"/>
      <c r="M52" s="8"/>
      <c r="N52" s="333"/>
      <c r="O52" s="333"/>
      <c r="P52" s="333"/>
      <c r="Q52" s="333"/>
      <c r="R52" s="333"/>
      <c r="S52" s="333"/>
      <c r="T52" s="333"/>
      <c r="U52" s="333"/>
      <c r="V52" s="333"/>
      <c r="W52" s="333"/>
      <c r="X52" s="333"/>
      <c r="Y52" s="333"/>
      <c r="Z52" s="333"/>
    </row>
    <row r="53" customFormat="false" ht="12" hidden="false" customHeight="true" outlineLevel="0" collapsed="false">
      <c r="A53" s="8"/>
      <c r="B53" s="355"/>
      <c r="C53" s="344" t="n">
        <f aca="false">IF(F53&gt;0,$D$8,0)</f>
        <v>0.024</v>
      </c>
      <c r="D53" s="345" t="n">
        <f aca="false">IF(C53&gt;0,$D$7*(C53/12*(1+C53/12)^$D$9)/((1+C53/12)^$D$9-1),0)</f>
        <v>776.295197525114</v>
      </c>
      <c r="E53" s="350" t="n">
        <v>42</v>
      </c>
      <c r="F53" s="351" t="n">
        <f aca="false">IF(F52-G52&lt;0,0,F52-G52)</f>
        <v>156804.245009597</v>
      </c>
      <c r="G53" s="351" t="n">
        <f aca="false">IF(F53&lt;=0,0,IF(F53&lt;D52,F53,D52-H53))</f>
        <v>462.68670750592</v>
      </c>
      <c r="H53" s="351" t="n">
        <f aca="false">IF(F53&lt;0,0,F53*(C52/12))</f>
        <v>313.608490019194</v>
      </c>
      <c r="I53" s="356"/>
      <c r="J53" s="356"/>
      <c r="K53" s="352" t="n">
        <f aca="false">IF(F53&gt;1,1,0)</f>
        <v>1</v>
      </c>
      <c r="L53" s="8"/>
      <c r="M53" s="8"/>
      <c r="N53" s="333"/>
      <c r="O53" s="333"/>
      <c r="P53" s="333"/>
      <c r="Q53" s="333"/>
      <c r="R53" s="333"/>
      <c r="S53" s="333"/>
      <c r="T53" s="333"/>
      <c r="U53" s="333"/>
      <c r="V53" s="333"/>
      <c r="W53" s="333"/>
      <c r="X53" s="333"/>
      <c r="Y53" s="333"/>
      <c r="Z53" s="333"/>
    </row>
    <row r="54" customFormat="false" ht="12" hidden="false" customHeight="true" outlineLevel="0" collapsed="false">
      <c r="A54" s="8"/>
      <c r="B54" s="355"/>
      <c r="C54" s="344" t="n">
        <f aca="false">IF(F54&gt;0,$D$8,0)</f>
        <v>0.024</v>
      </c>
      <c r="D54" s="345" t="n">
        <f aca="false">IF(C54&gt;0,$D$7*(C54/12*(1+C54/12)^$D$9)/((1+C54/12)^$D$9-1),0)</f>
        <v>776.295197525114</v>
      </c>
      <c r="E54" s="350" t="n">
        <v>43</v>
      </c>
      <c r="F54" s="351" t="n">
        <f aca="false">IF(F53-G53&lt;0,0,F53-G53)</f>
        <v>156341.558302091</v>
      </c>
      <c r="G54" s="351" t="n">
        <f aca="false">IF(F54&lt;=0,0,IF(F54&lt;D53,F54,D53-H54))</f>
        <v>463.612080920932</v>
      </c>
      <c r="H54" s="351" t="n">
        <f aca="false">IF(F54&lt;0,0,F54*(C53/12))</f>
        <v>312.683116604182</v>
      </c>
      <c r="I54" s="356"/>
      <c r="J54" s="356"/>
      <c r="K54" s="352" t="n">
        <f aca="false">IF(F54&gt;1,1,0)</f>
        <v>1</v>
      </c>
      <c r="L54" s="8"/>
      <c r="M54" s="8"/>
      <c r="N54" s="333"/>
      <c r="O54" s="333"/>
      <c r="P54" s="333"/>
      <c r="Q54" s="333"/>
      <c r="R54" s="333"/>
      <c r="S54" s="333"/>
      <c r="T54" s="333"/>
      <c r="U54" s="333"/>
      <c r="V54" s="333"/>
      <c r="W54" s="333"/>
      <c r="X54" s="333"/>
      <c r="Y54" s="333"/>
      <c r="Z54" s="333"/>
    </row>
    <row r="55" customFormat="false" ht="12" hidden="false" customHeight="true" outlineLevel="0" collapsed="false">
      <c r="A55" s="8"/>
      <c r="B55" s="355"/>
      <c r="C55" s="344" t="n">
        <f aca="false">IF(F55&gt;0,$D$8,0)</f>
        <v>0.024</v>
      </c>
      <c r="D55" s="345" t="n">
        <f aca="false">IF(C55&gt;0,$D$7*(C55/12*(1+C55/12)^$D$9)/((1+C55/12)^$D$9-1),0)</f>
        <v>776.295197525114</v>
      </c>
      <c r="E55" s="350" t="n">
        <v>44</v>
      </c>
      <c r="F55" s="351" t="n">
        <f aca="false">IF(F54-G54&lt;0,0,F54-G54)</f>
        <v>155877.94622117</v>
      </c>
      <c r="G55" s="351" t="n">
        <f aca="false">IF(F55&lt;=0,0,IF(F55&lt;D54,F55,D54-H55))</f>
        <v>464.539305082773</v>
      </c>
      <c r="H55" s="351" t="n">
        <f aca="false">IF(F55&lt;0,0,F55*(C54/12))</f>
        <v>311.755892442341</v>
      </c>
      <c r="I55" s="356"/>
      <c r="J55" s="356"/>
      <c r="K55" s="352" t="n">
        <f aca="false">IF(F55&gt;1,1,0)</f>
        <v>1</v>
      </c>
      <c r="L55" s="8"/>
      <c r="M55" s="8"/>
      <c r="N55" s="333"/>
      <c r="O55" s="333"/>
      <c r="P55" s="333"/>
      <c r="Q55" s="333"/>
      <c r="R55" s="333"/>
      <c r="S55" s="333"/>
      <c r="T55" s="333"/>
      <c r="U55" s="333"/>
      <c r="V55" s="333"/>
      <c r="W55" s="333"/>
      <c r="X55" s="333"/>
      <c r="Y55" s="333"/>
      <c r="Z55" s="333"/>
    </row>
    <row r="56" customFormat="false" ht="12" hidden="false" customHeight="true" outlineLevel="0" collapsed="false">
      <c r="A56" s="8"/>
      <c r="B56" s="355"/>
      <c r="C56" s="344" t="n">
        <f aca="false">IF(F56&gt;0,$D$8,0)</f>
        <v>0.024</v>
      </c>
      <c r="D56" s="345" t="n">
        <f aca="false">IF(C56&gt;0,$D$7*(C56/12*(1+C56/12)^$D$9)/((1+C56/12)^$D$9-1),0)</f>
        <v>776.295197525114</v>
      </c>
      <c r="E56" s="350" t="n">
        <v>45</v>
      </c>
      <c r="F56" s="351" t="n">
        <f aca="false">IF(F55-G55&lt;0,0,F55-G55)</f>
        <v>155413.406916088</v>
      </c>
      <c r="G56" s="351" t="n">
        <f aca="false">IF(F56&lt;=0,0,IF(F56&lt;D55,F56,D55-H56))</f>
        <v>465.468383692939</v>
      </c>
      <c r="H56" s="351" t="n">
        <f aca="false">IF(F56&lt;0,0,F56*(C55/12))</f>
        <v>310.826813832175</v>
      </c>
      <c r="I56" s="356"/>
      <c r="J56" s="356"/>
      <c r="K56" s="352" t="n">
        <f aca="false">IF(F56&gt;1,1,0)</f>
        <v>1</v>
      </c>
      <c r="L56" s="8"/>
      <c r="M56" s="8"/>
      <c r="N56" s="333"/>
      <c r="O56" s="333"/>
      <c r="P56" s="333"/>
      <c r="Q56" s="333"/>
      <c r="R56" s="333"/>
      <c r="S56" s="333"/>
      <c r="T56" s="333"/>
      <c r="U56" s="333"/>
      <c r="V56" s="333"/>
      <c r="W56" s="333"/>
      <c r="X56" s="333"/>
      <c r="Y56" s="333"/>
      <c r="Z56" s="333"/>
    </row>
    <row r="57" customFormat="false" ht="12" hidden="false" customHeight="true" outlineLevel="0" collapsed="false">
      <c r="A57" s="8"/>
      <c r="B57" s="355"/>
      <c r="C57" s="344" t="n">
        <f aca="false">IF(F57&gt;0,$D$8,0)</f>
        <v>0.024</v>
      </c>
      <c r="D57" s="345" t="n">
        <f aca="false">IF(C57&gt;0,$D$7*(C57/12*(1+C57/12)^$D$9)/((1+C57/12)^$D$9-1),0)</f>
        <v>776.295197525114</v>
      </c>
      <c r="E57" s="350" t="n">
        <v>46</v>
      </c>
      <c r="F57" s="351" t="n">
        <f aca="false">IF(F56-G56&lt;0,0,F56-G56)</f>
        <v>154947.938532395</v>
      </c>
      <c r="G57" s="351" t="n">
        <f aca="false">IF(F57&lt;=0,0,IF(F57&lt;D56,F57,D56-H57))</f>
        <v>466.399320460325</v>
      </c>
      <c r="H57" s="351" t="n">
        <f aca="false">IF(F57&lt;0,0,F57*(C56/12))</f>
        <v>309.895877064789</v>
      </c>
      <c r="I57" s="356"/>
      <c r="J57" s="356"/>
      <c r="K57" s="352" t="n">
        <f aca="false">IF(F57&gt;1,1,0)</f>
        <v>1</v>
      </c>
      <c r="L57" s="8"/>
      <c r="M57" s="8"/>
      <c r="N57" s="333"/>
      <c r="O57" s="333"/>
      <c r="P57" s="333"/>
      <c r="Q57" s="333"/>
      <c r="R57" s="333"/>
      <c r="S57" s="333"/>
      <c r="T57" s="333"/>
      <c r="U57" s="333"/>
      <c r="V57" s="333"/>
      <c r="W57" s="333"/>
      <c r="X57" s="333"/>
      <c r="Y57" s="333"/>
      <c r="Z57" s="333"/>
    </row>
    <row r="58" customFormat="false" ht="12" hidden="false" customHeight="true" outlineLevel="0" collapsed="false">
      <c r="A58" s="8"/>
      <c r="B58" s="355"/>
      <c r="C58" s="344" t="n">
        <f aca="false">IF(F58&gt;0,$D$8,0)</f>
        <v>0.024</v>
      </c>
      <c r="D58" s="345" t="n">
        <f aca="false">IF(C58&gt;0,$D$7*(C58/12*(1+C58/12)^$D$9)/((1+C58/12)^$D$9-1),0)</f>
        <v>776.295197525114</v>
      </c>
      <c r="E58" s="350" t="n">
        <v>47</v>
      </c>
      <c r="F58" s="351" t="n">
        <f aca="false">IF(F57-G57&lt;0,0,F57-G57)</f>
        <v>154481.539211934</v>
      </c>
      <c r="G58" s="351" t="n">
        <f aca="false">IF(F58&lt;=0,0,IF(F58&lt;D57,F58,D57-H58))</f>
        <v>467.332119101246</v>
      </c>
      <c r="H58" s="351" t="n">
        <f aca="false">IF(F58&lt;0,0,F58*(C57/12))</f>
        <v>308.963078423868</v>
      </c>
      <c r="I58" s="356"/>
      <c r="J58" s="356"/>
      <c r="K58" s="352" t="n">
        <f aca="false">IF(F58&gt;1,1,0)</f>
        <v>1</v>
      </c>
      <c r="L58" s="8"/>
      <c r="M58" s="8"/>
      <c r="N58" s="333"/>
      <c r="O58" s="333"/>
      <c r="P58" s="333"/>
      <c r="Q58" s="333"/>
      <c r="R58" s="333"/>
      <c r="S58" s="333"/>
      <c r="T58" s="333"/>
      <c r="U58" s="333"/>
      <c r="V58" s="333"/>
      <c r="W58" s="333"/>
      <c r="X58" s="333"/>
      <c r="Y58" s="333"/>
      <c r="Z58" s="333"/>
    </row>
    <row r="59" customFormat="false" ht="12" hidden="false" customHeight="true" outlineLevel="0" collapsed="false">
      <c r="A59" s="8"/>
      <c r="B59" s="355"/>
      <c r="C59" s="344" t="n">
        <f aca="false">IF(F59&gt;0,$D$8,0)</f>
        <v>0.024</v>
      </c>
      <c r="D59" s="345" t="n">
        <f aca="false">IF(C59&gt;0,$D$7*(C59/12*(1+C59/12)^$D$9)/((1+C59/12)^$D$9-1),0)</f>
        <v>776.295197525114</v>
      </c>
      <c r="E59" s="357" t="n">
        <v>48</v>
      </c>
      <c r="F59" s="351" t="n">
        <f aca="false">IF(F58-G58&lt;0,0,F58-G58)</f>
        <v>154014.207092833</v>
      </c>
      <c r="G59" s="351" t="n">
        <f aca="false">IF(F59&lt;=0,0,IF(F59&lt;D58,F59,D58-H59))</f>
        <v>468.266783339448</v>
      </c>
      <c r="H59" s="351" t="n">
        <f aca="false">IF(F59&lt;0,0,F59*(C58/12))</f>
        <v>308.028414185666</v>
      </c>
      <c r="I59" s="356"/>
      <c r="J59" s="356"/>
      <c r="K59" s="358" t="n">
        <f aca="false">IF(F59&gt;1,1,0)</f>
        <v>1</v>
      </c>
      <c r="L59" s="8"/>
      <c r="M59" s="8"/>
      <c r="N59" s="333"/>
      <c r="O59" s="333"/>
      <c r="P59" s="333"/>
      <c r="Q59" s="333"/>
      <c r="R59" s="333"/>
      <c r="S59" s="333"/>
      <c r="T59" s="333"/>
      <c r="U59" s="333"/>
      <c r="V59" s="333"/>
      <c r="W59" s="333"/>
      <c r="X59" s="333"/>
      <c r="Y59" s="333"/>
      <c r="Z59" s="333"/>
    </row>
    <row r="60" customFormat="false" ht="12" hidden="false" customHeight="true" outlineLevel="0" collapsed="false">
      <c r="A60" s="8"/>
      <c r="B60" s="355" t="n">
        <v>5</v>
      </c>
      <c r="C60" s="344" t="n">
        <f aca="false">IF(F60&gt;0,$D$8,0)</f>
        <v>0.024</v>
      </c>
      <c r="D60" s="345" t="n">
        <f aca="false">IF(C60&gt;0,$D$7*(C60/12*(1+C60/12)^$D$9)/((1+C60/12)^$D$9-1),0)</f>
        <v>776.295197525114</v>
      </c>
      <c r="E60" s="346" t="n">
        <v>49</v>
      </c>
      <c r="F60" s="351" t="n">
        <f aca="false">IF(F59-G59&lt;0,0,F59-G59)</f>
        <v>153545.940309494</v>
      </c>
      <c r="G60" s="351" t="n">
        <f aca="false">IF(F60&lt;=0,0,IF(F60&lt;D59,F60,D59-H60))</f>
        <v>469.203316906127</v>
      </c>
      <c r="H60" s="351" t="n">
        <f aca="false">IF(F60&lt;0,0,F60*(C59/12))</f>
        <v>307.091880618987</v>
      </c>
      <c r="I60" s="356" t="n">
        <f aca="false">SUM(G60:G71)</f>
        <v>5692.78940362887</v>
      </c>
      <c r="J60" s="356" t="n">
        <f aca="false">SUM(H60:H71)</f>
        <v>3622.75296667258</v>
      </c>
      <c r="K60" s="349" t="n">
        <f aca="false">IF(F60&gt;1,1,0)</f>
        <v>1</v>
      </c>
      <c r="L60" s="8"/>
      <c r="M60" s="8"/>
      <c r="N60" s="333"/>
      <c r="O60" s="333"/>
      <c r="P60" s="333"/>
      <c r="Q60" s="333"/>
      <c r="R60" s="333"/>
      <c r="S60" s="333"/>
      <c r="T60" s="333"/>
      <c r="U60" s="333"/>
      <c r="V60" s="333"/>
      <c r="W60" s="333"/>
      <c r="X60" s="333"/>
      <c r="Y60" s="333"/>
      <c r="Z60" s="333"/>
    </row>
    <row r="61" customFormat="false" ht="12" hidden="false" customHeight="true" outlineLevel="0" collapsed="false">
      <c r="A61" s="8"/>
      <c r="B61" s="355"/>
      <c r="C61" s="344" t="n">
        <f aca="false">IF(F61&gt;0,$D$8,0)</f>
        <v>0.024</v>
      </c>
      <c r="D61" s="345" t="n">
        <f aca="false">IF(C61&gt;0,$D$7*(C61/12*(1+C61/12)^$D$9)/((1+C61/12)^$D$9-1),0)</f>
        <v>776.295197525114</v>
      </c>
      <c r="E61" s="350" t="n">
        <v>50</v>
      </c>
      <c r="F61" s="351" t="n">
        <f aca="false">IF(F60-G60&lt;0,0,F60-G60)</f>
        <v>153076.736992587</v>
      </c>
      <c r="G61" s="351" t="n">
        <f aca="false">IF(F61&lt;=0,0,IF(F61&lt;D60,F61,D60-H61))</f>
        <v>470.141723539939</v>
      </c>
      <c r="H61" s="351" t="n">
        <f aca="false">IF(F61&lt;0,0,F61*(C60/12))</f>
        <v>306.153473985175</v>
      </c>
      <c r="I61" s="356"/>
      <c r="J61" s="356"/>
      <c r="K61" s="352" t="n">
        <f aca="false">IF(F61&gt;1,1,0)</f>
        <v>1</v>
      </c>
      <c r="L61" s="8"/>
      <c r="M61" s="8"/>
      <c r="N61" s="333"/>
      <c r="O61" s="333"/>
      <c r="P61" s="333"/>
      <c r="Q61" s="333"/>
      <c r="R61" s="333"/>
      <c r="S61" s="333"/>
      <c r="T61" s="333"/>
      <c r="U61" s="333"/>
      <c r="V61" s="333"/>
      <c r="W61" s="333"/>
      <c r="X61" s="333"/>
      <c r="Y61" s="333"/>
      <c r="Z61" s="333"/>
    </row>
    <row r="62" customFormat="false" ht="12" hidden="false" customHeight="true" outlineLevel="0" collapsed="false">
      <c r="A62" s="8"/>
      <c r="B62" s="355"/>
      <c r="C62" s="344" t="n">
        <f aca="false">IF(F62&gt;0,$D$8,0)</f>
        <v>0.024</v>
      </c>
      <c r="D62" s="345" t="n">
        <f aca="false">IF(C62&gt;0,$D$7*(C62/12*(1+C62/12)^$D$9)/((1+C62/12)^$D$9-1),0)</f>
        <v>776.295197525114</v>
      </c>
      <c r="E62" s="350" t="n">
        <v>51</v>
      </c>
      <c r="F62" s="351" t="n">
        <f aca="false">IF(F61-G61&lt;0,0,F61-G61)</f>
        <v>152606.595269047</v>
      </c>
      <c r="G62" s="351" t="n">
        <f aca="false">IF(F62&lt;=0,0,IF(F62&lt;D61,F62,D61-H62))</f>
        <v>471.082006987019</v>
      </c>
      <c r="H62" s="351" t="n">
        <f aca="false">IF(F62&lt;0,0,F62*(C61/12))</f>
        <v>305.213190538095</v>
      </c>
      <c r="I62" s="356"/>
      <c r="J62" s="356"/>
      <c r="K62" s="352" t="n">
        <f aca="false">IF(F62&gt;1,1,0)</f>
        <v>1</v>
      </c>
      <c r="L62" s="8"/>
      <c r="M62" s="8"/>
      <c r="N62" s="333"/>
      <c r="O62" s="333"/>
      <c r="P62" s="333"/>
      <c r="Q62" s="333"/>
      <c r="R62" s="333"/>
      <c r="S62" s="333"/>
      <c r="T62" s="333"/>
      <c r="U62" s="333"/>
      <c r="V62" s="333"/>
      <c r="W62" s="333"/>
      <c r="X62" s="333"/>
      <c r="Y62" s="333"/>
      <c r="Z62" s="333"/>
    </row>
    <row r="63" customFormat="false" ht="12" hidden="false" customHeight="true" outlineLevel="0" collapsed="false">
      <c r="A63" s="8"/>
      <c r="B63" s="355"/>
      <c r="C63" s="344" t="n">
        <f aca="false">IF(F63&gt;0,$D$8,0)</f>
        <v>0.024</v>
      </c>
      <c r="D63" s="345" t="n">
        <f aca="false">IF(C63&gt;0,$D$7*(C63/12*(1+C63/12)^$D$9)/((1+C63/12)^$D$9-1),0)</f>
        <v>776.295197525114</v>
      </c>
      <c r="E63" s="350" t="n">
        <v>52</v>
      </c>
      <c r="F63" s="351" t="n">
        <f aca="false">IF(F62-G62&lt;0,0,F62-G62)</f>
        <v>152135.51326206</v>
      </c>
      <c r="G63" s="351" t="n">
        <f aca="false">IF(F63&lt;=0,0,IF(F63&lt;D62,F63,D62-H63))</f>
        <v>472.024171000993</v>
      </c>
      <c r="H63" s="351" t="n">
        <f aca="false">IF(F63&lt;0,0,F63*(C62/12))</f>
        <v>304.271026524121</v>
      </c>
      <c r="I63" s="356"/>
      <c r="J63" s="356"/>
      <c r="K63" s="352" t="n">
        <f aca="false">IF(F63&gt;1,1,0)</f>
        <v>1</v>
      </c>
      <c r="L63" s="8"/>
      <c r="M63" s="8"/>
      <c r="N63" s="333"/>
      <c r="O63" s="333"/>
      <c r="P63" s="333"/>
      <c r="Q63" s="333"/>
      <c r="R63" s="333"/>
      <c r="S63" s="333"/>
      <c r="T63" s="333"/>
      <c r="U63" s="333"/>
      <c r="V63" s="333"/>
      <c r="W63" s="333"/>
      <c r="X63" s="333"/>
      <c r="Y63" s="333"/>
      <c r="Z63" s="333"/>
    </row>
    <row r="64" customFormat="false" ht="12" hidden="false" customHeight="true" outlineLevel="0" collapsed="false">
      <c r="A64" s="8"/>
      <c r="B64" s="355"/>
      <c r="C64" s="344" t="n">
        <f aca="false">IF(F64&gt;0,$D$8,0)</f>
        <v>0.024</v>
      </c>
      <c r="D64" s="345" t="n">
        <f aca="false">IF(C64&gt;0,$D$7*(C64/12*(1+C64/12)^$D$9)/((1+C64/12)^$D$9-1),0)</f>
        <v>776.295197525114</v>
      </c>
      <c r="E64" s="350" t="n">
        <v>53</v>
      </c>
      <c r="F64" s="351" t="n">
        <f aca="false">IF(F63-G63&lt;0,0,F63-G63)</f>
        <v>151663.48909106</v>
      </c>
      <c r="G64" s="351" t="n">
        <f aca="false">IF(F64&lt;=0,0,IF(F64&lt;D63,F64,D63-H64))</f>
        <v>472.968219342995</v>
      </c>
      <c r="H64" s="351" t="n">
        <f aca="false">IF(F64&lt;0,0,F64*(C63/12))</f>
        <v>303.326978182119</v>
      </c>
      <c r="I64" s="356"/>
      <c r="J64" s="356"/>
      <c r="K64" s="352" t="n">
        <f aca="false">IF(F64&gt;1,1,0)</f>
        <v>1</v>
      </c>
      <c r="L64" s="8"/>
      <c r="M64" s="8"/>
      <c r="N64" s="333"/>
      <c r="O64" s="333"/>
      <c r="P64" s="333"/>
      <c r="Q64" s="333"/>
      <c r="R64" s="333"/>
      <c r="S64" s="333"/>
      <c r="T64" s="333"/>
      <c r="U64" s="333"/>
      <c r="V64" s="333"/>
      <c r="W64" s="333"/>
      <c r="X64" s="333"/>
      <c r="Y64" s="333"/>
      <c r="Z64" s="333"/>
    </row>
    <row r="65" customFormat="false" ht="12" hidden="false" customHeight="true" outlineLevel="0" collapsed="false">
      <c r="A65" s="8"/>
      <c r="B65" s="355"/>
      <c r="C65" s="344" t="n">
        <f aca="false">IF(F65&gt;0,$D$8,0)</f>
        <v>0.024</v>
      </c>
      <c r="D65" s="345" t="n">
        <f aca="false">IF(C65&gt;0,$D$7*(C65/12*(1+C65/12)^$D$9)/((1+C65/12)^$D$9-1),0)</f>
        <v>776.295197525114</v>
      </c>
      <c r="E65" s="350" t="n">
        <v>54</v>
      </c>
      <c r="F65" s="351" t="n">
        <f aca="false">IF(F64-G64&lt;0,0,F64-G64)</f>
        <v>151190.520871717</v>
      </c>
      <c r="G65" s="351" t="n">
        <f aca="false">IF(F65&lt;=0,0,IF(F65&lt;D64,F65,D64-H65))</f>
        <v>473.914155781681</v>
      </c>
      <c r="H65" s="351" t="n">
        <f aca="false">IF(F65&lt;0,0,F65*(C64/12))</f>
        <v>302.381041743433</v>
      </c>
      <c r="I65" s="356"/>
      <c r="J65" s="356"/>
      <c r="K65" s="352" t="n">
        <f aca="false">IF(F65&gt;1,1,0)</f>
        <v>1</v>
      </c>
      <c r="L65" s="8"/>
      <c r="M65" s="8"/>
      <c r="N65" s="333"/>
      <c r="O65" s="333"/>
      <c r="P65" s="333"/>
      <c r="Q65" s="333"/>
      <c r="R65" s="333"/>
      <c r="S65" s="333"/>
      <c r="T65" s="333"/>
      <c r="U65" s="333"/>
      <c r="V65" s="333"/>
      <c r="W65" s="333"/>
      <c r="X65" s="333"/>
      <c r="Y65" s="333"/>
      <c r="Z65" s="333"/>
    </row>
    <row r="66" customFormat="false" ht="12" hidden="false" customHeight="true" outlineLevel="0" collapsed="false">
      <c r="A66" s="8"/>
      <c r="B66" s="355"/>
      <c r="C66" s="344" t="n">
        <f aca="false">IF(F66&gt;0,$D$8,0)</f>
        <v>0.024</v>
      </c>
      <c r="D66" s="345" t="n">
        <f aca="false">IF(C66&gt;0,$D$7*(C66/12*(1+C66/12)^$D$9)/((1+C66/12)^$D$9-1),0)</f>
        <v>776.295197525114</v>
      </c>
      <c r="E66" s="350" t="n">
        <v>55</v>
      </c>
      <c r="F66" s="351" t="n">
        <f aca="false">IF(F65-G65&lt;0,0,F65-G65)</f>
        <v>150716.606715935</v>
      </c>
      <c r="G66" s="351" t="n">
        <f aca="false">IF(F66&lt;=0,0,IF(F66&lt;D65,F66,D65-H66))</f>
        <v>474.861984093244</v>
      </c>
      <c r="H66" s="351" t="n">
        <f aca="false">IF(F66&lt;0,0,F66*(C65/12))</f>
        <v>301.43321343187</v>
      </c>
      <c r="I66" s="356"/>
      <c r="J66" s="356"/>
      <c r="K66" s="352" t="n">
        <f aca="false">IF(F66&gt;1,1,0)</f>
        <v>1</v>
      </c>
      <c r="L66" s="8"/>
      <c r="M66" s="8"/>
      <c r="N66" s="333"/>
      <c r="O66" s="333"/>
      <c r="P66" s="333"/>
      <c r="Q66" s="333"/>
      <c r="R66" s="333"/>
      <c r="S66" s="333"/>
      <c r="T66" s="333"/>
      <c r="U66" s="333"/>
      <c r="V66" s="333"/>
      <c r="W66" s="333"/>
      <c r="X66" s="333"/>
      <c r="Y66" s="333"/>
      <c r="Z66" s="333"/>
    </row>
    <row r="67" customFormat="false" ht="12" hidden="false" customHeight="true" outlineLevel="0" collapsed="false">
      <c r="A67" s="8"/>
      <c r="B67" s="355"/>
      <c r="C67" s="344" t="n">
        <f aca="false">IF(F67&gt;0,$D$8,0)</f>
        <v>0.024</v>
      </c>
      <c r="D67" s="345" t="n">
        <f aca="false">IF(C67&gt;0,$D$7*(C67/12*(1+C67/12)^$D$9)/((1+C67/12)^$D$9-1),0)</f>
        <v>776.295197525114</v>
      </c>
      <c r="E67" s="350" t="n">
        <v>56</v>
      </c>
      <c r="F67" s="351" t="n">
        <f aca="false">IF(F66-G66&lt;0,0,F66-G66)</f>
        <v>150241.744731842</v>
      </c>
      <c r="G67" s="351" t="n">
        <f aca="false">IF(F67&lt;=0,0,IF(F67&lt;D66,F67,D66-H67))</f>
        <v>475.811708061431</v>
      </c>
      <c r="H67" s="351" t="n">
        <f aca="false">IF(F67&lt;0,0,F67*(C66/12))</f>
        <v>300.483489463683</v>
      </c>
      <c r="I67" s="356"/>
      <c r="J67" s="356"/>
      <c r="K67" s="352" t="n">
        <f aca="false">IF(F67&gt;1,1,0)</f>
        <v>1</v>
      </c>
      <c r="L67" s="8"/>
      <c r="M67" s="8"/>
      <c r="N67" s="333"/>
      <c r="O67" s="333"/>
      <c r="P67" s="333"/>
      <c r="Q67" s="333"/>
      <c r="R67" s="333"/>
      <c r="S67" s="333"/>
      <c r="T67" s="333"/>
      <c r="U67" s="333"/>
      <c r="V67" s="333"/>
      <c r="W67" s="333"/>
      <c r="X67" s="333"/>
      <c r="Y67" s="333"/>
      <c r="Z67" s="333"/>
    </row>
    <row r="68" customFormat="false" ht="12" hidden="false" customHeight="true" outlineLevel="0" collapsed="false">
      <c r="A68" s="8"/>
      <c r="B68" s="355"/>
      <c r="C68" s="344" t="n">
        <f aca="false">IF(F68&gt;0,$D$8,0)</f>
        <v>0.024</v>
      </c>
      <c r="D68" s="345" t="n">
        <f aca="false">IF(C68&gt;0,$D$7*(C68/12*(1+C68/12)^$D$9)/((1+C68/12)^$D$9-1),0)</f>
        <v>776.295197525114</v>
      </c>
      <c r="E68" s="350" t="n">
        <v>57</v>
      </c>
      <c r="F68" s="351" t="n">
        <f aca="false">IF(F67-G67&lt;0,0,F67-G67)</f>
        <v>149765.93302378</v>
      </c>
      <c r="G68" s="351" t="n">
        <f aca="false">IF(F68&lt;=0,0,IF(F68&lt;D67,F68,D67-H68))</f>
        <v>476.763331477554</v>
      </c>
      <c r="H68" s="351" t="n">
        <f aca="false">IF(F68&lt;0,0,F68*(C67/12))</f>
        <v>299.53186604756</v>
      </c>
      <c r="I68" s="356"/>
      <c r="J68" s="356"/>
      <c r="K68" s="352" t="n">
        <f aca="false">IF(F68&gt;1,1,0)</f>
        <v>1</v>
      </c>
      <c r="L68" s="8"/>
      <c r="M68" s="8"/>
      <c r="N68" s="333"/>
      <c r="O68" s="333"/>
      <c r="P68" s="333"/>
      <c r="Q68" s="333"/>
      <c r="R68" s="333"/>
      <c r="S68" s="333"/>
      <c r="T68" s="333"/>
      <c r="U68" s="333"/>
      <c r="V68" s="333"/>
      <c r="W68" s="333"/>
      <c r="X68" s="333"/>
      <c r="Y68" s="333"/>
      <c r="Z68" s="333"/>
    </row>
    <row r="69" customFormat="false" ht="12" hidden="false" customHeight="true" outlineLevel="0" collapsed="false">
      <c r="A69" s="8"/>
      <c r="B69" s="355"/>
      <c r="C69" s="344" t="n">
        <f aca="false">IF(F69&gt;0,$D$8,0)</f>
        <v>0.024</v>
      </c>
      <c r="D69" s="345" t="n">
        <f aca="false">IF(C69&gt;0,$D$7*(C69/12*(1+C69/12)^$D$9)/((1+C69/12)^$D$9-1),0)</f>
        <v>776.295197525114</v>
      </c>
      <c r="E69" s="350" t="n">
        <v>58</v>
      </c>
      <c r="F69" s="351" t="n">
        <f aca="false">IF(F68-G68&lt;0,0,F68-G68)</f>
        <v>149289.169692303</v>
      </c>
      <c r="G69" s="351" t="n">
        <f aca="false">IF(F69&lt;=0,0,IF(F69&lt;D68,F69,D68-H69))</f>
        <v>477.716858140509</v>
      </c>
      <c r="H69" s="351" t="n">
        <f aca="false">IF(F69&lt;0,0,F69*(C68/12))</f>
        <v>298.578339384605</v>
      </c>
      <c r="I69" s="356"/>
      <c r="J69" s="356"/>
      <c r="K69" s="352" t="n">
        <f aca="false">IF(F69&gt;1,1,0)</f>
        <v>1</v>
      </c>
      <c r="L69" s="8"/>
      <c r="M69" s="8"/>
      <c r="N69" s="333"/>
      <c r="O69" s="333"/>
      <c r="P69" s="333"/>
      <c r="Q69" s="333"/>
      <c r="R69" s="333"/>
      <c r="S69" s="333"/>
      <c r="T69" s="333"/>
      <c r="U69" s="333"/>
      <c r="V69" s="333"/>
      <c r="W69" s="333"/>
      <c r="X69" s="333"/>
      <c r="Y69" s="333"/>
      <c r="Z69" s="333"/>
    </row>
    <row r="70" customFormat="false" ht="12" hidden="false" customHeight="true" outlineLevel="0" collapsed="false">
      <c r="A70" s="8"/>
      <c r="B70" s="355"/>
      <c r="C70" s="344" t="n">
        <f aca="false">IF(F70&gt;0,$D$8,0)</f>
        <v>0.024</v>
      </c>
      <c r="D70" s="345" t="n">
        <f aca="false">IF(C70&gt;0,$D$7*(C70/12*(1+C70/12)^$D$9)/((1+C70/12)^$D$9-1),0)</f>
        <v>776.295197525114</v>
      </c>
      <c r="E70" s="350" t="n">
        <v>59</v>
      </c>
      <c r="F70" s="351" t="n">
        <f aca="false">IF(F69-G69&lt;0,0,F69-G69)</f>
        <v>148811.452834162</v>
      </c>
      <c r="G70" s="351" t="n">
        <f aca="false">IF(F70&lt;=0,0,IF(F70&lt;D69,F70,D69-H70))</f>
        <v>478.67229185679</v>
      </c>
      <c r="H70" s="351" t="n">
        <f aca="false">IF(F70&lt;0,0,F70*(C69/12))</f>
        <v>297.622905668324</v>
      </c>
      <c r="I70" s="356"/>
      <c r="J70" s="356"/>
      <c r="K70" s="352" t="n">
        <f aca="false">IF(F70&gt;1,1,0)</f>
        <v>1</v>
      </c>
      <c r="L70" s="8"/>
      <c r="M70" s="8"/>
      <c r="N70" s="333"/>
      <c r="O70" s="333"/>
      <c r="P70" s="333"/>
      <c r="Q70" s="333"/>
      <c r="R70" s="333"/>
      <c r="S70" s="333"/>
      <c r="T70" s="333"/>
      <c r="U70" s="333"/>
      <c r="V70" s="333"/>
      <c r="W70" s="333"/>
      <c r="X70" s="333"/>
      <c r="Y70" s="333"/>
      <c r="Z70" s="333"/>
    </row>
    <row r="71" customFormat="false" ht="12" hidden="false" customHeight="true" outlineLevel="0" collapsed="false">
      <c r="A71" s="8"/>
      <c r="B71" s="355"/>
      <c r="C71" s="344" t="n">
        <f aca="false">IF(F71&gt;0,$D$8,0)</f>
        <v>0.024</v>
      </c>
      <c r="D71" s="345" t="n">
        <f aca="false">IF(C71&gt;0,$D$7*(C71/12*(1+C71/12)^$D$9)/((1+C71/12)^$D$9-1),0)</f>
        <v>776.295197525114</v>
      </c>
      <c r="E71" s="357" t="n">
        <v>60</v>
      </c>
      <c r="F71" s="351" t="n">
        <f aca="false">IF(F70-G70&lt;0,0,F70-G70)</f>
        <v>148332.780542305</v>
      </c>
      <c r="G71" s="351" t="n">
        <f aca="false">IF(F71&lt;=0,0,IF(F71&lt;D70,F71,D70-H71))</f>
        <v>479.629636440503</v>
      </c>
      <c r="H71" s="351" t="n">
        <f aca="false">IF(F71&lt;0,0,F71*(C70/12))</f>
        <v>296.665561084611</v>
      </c>
      <c r="I71" s="356"/>
      <c r="J71" s="356"/>
      <c r="K71" s="358" t="n">
        <f aca="false">IF(F71&gt;1,1,0)</f>
        <v>1</v>
      </c>
      <c r="L71" s="8"/>
      <c r="M71" s="8"/>
      <c r="N71" s="333"/>
      <c r="O71" s="333"/>
      <c r="P71" s="333"/>
      <c r="Q71" s="333"/>
      <c r="R71" s="333"/>
      <c r="S71" s="333"/>
      <c r="T71" s="333"/>
      <c r="U71" s="333"/>
      <c r="V71" s="333"/>
      <c r="W71" s="333"/>
      <c r="X71" s="333"/>
      <c r="Y71" s="333"/>
      <c r="Z71" s="333"/>
    </row>
    <row r="72" customFormat="false" ht="12" hidden="false" customHeight="true" outlineLevel="0" collapsed="false">
      <c r="A72" s="8"/>
      <c r="B72" s="355" t="n">
        <v>6</v>
      </c>
      <c r="C72" s="344" t="n">
        <f aca="false">IF(F72&gt;0,$D$8,0)</f>
        <v>0.024</v>
      </c>
      <c r="D72" s="345" t="n">
        <f aca="false">IF(C72&gt;0,$D$7*(C72/12*(1+C72/12)^$D$9)/((1+C72/12)^$D$9-1),0)</f>
        <v>776.295197525114</v>
      </c>
      <c r="E72" s="346" t="n">
        <v>61</v>
      </c>
      <c r="F72" s="351" t="n">
        <f aca="false">IF(F71-G71&lt;0,0,F71-G71)</f>
        <v>147853.150905865</v>
      </c>
      <c r="G72" s="351" t="n">
        <f aca="false">IF(F72&lt;=0,0,IF(F72&lt;D71,F72,D71-H72))</f>
        <v>480.588895713384</v>
      </c>
      <c r="H72" s="351" t="n">
        <f aca="false">IF(F72&lt;0,0,F72*(C71/12))</f>
        <v>295.70630181173</v>
      </c>
      <c r="I72" s="356" t="n">
        <f aca="false">SUM(G72:G83)</f>
        <v>5830.92931025937</v>
      </c>
      <c r="J72" s="356" t="n">
        <f aca="false">SUM(H72:H83)</f>
        <v>3484.61306004207</v>
      </c>
      <c r="K72" s="349" t="n">
        <f aca="false">IF(F72&gt;1,1,0)</f>
        <v>1</v>
      </c>
      <c r="L72" s="8"/>
      <c r="M72" s="8"/>
      <c r="N72" s="333"/>
      <c r="O72" s="333"/>
      <c r="P72" s="333"/>
      <c r="Q72" s="333"/>
      <c r="R72" s="333"/>
      <c r="S72" s="333"/>
      <c r="T72" s="333"/>
      <c r="U72" s="333"/>
      <c r="V72" s="333"/>
      <c r="W72" s="333"/>
      <c r="X72" s="333"/>
      <c r="Y72" s="333"/>
      <c r="Z72" s="333"/>
    </row>
    <row r="73" customFormat="false" ht="12" hidden="false" customHeight="true" outlineLevel="0" collapsed="false">
      <c r="A73" s="8"/>
      <c r="B73" s="355"/>
      <c r="C73" s="344" t="n">
        <f aca="false">IF(F73&gt;0,$D$8,0)</f>
        <v>0.024</v>
      </c>
      <c r="D73" s="345" t="n">
        <f aca="false">IF(C73&gt;0,$D$7*(C73/12*(1+C73/12)^$D$9)/((1+C73/12)^$D$9-1),0)</f>
        <v>776.295197525114</v>
      </c>
      <c r="E73" s="350" t="n">
        <v>62</v>
      </c>
      <c r="F73" s="351" t="n">
        <f aca="false">IF(F72-G72&lt;0,0,F72-G72)</f>
        <v>147372.562010151</v>
      </c>
      <c r="G73" s="351" t="n">
        <f aca="false">IF(F73&lt;=0,0,IF(F73&lt;D72,F73,D72-H73))</f>
        <v>481.550073504811</v>
      </c>
      <c r="H73" s="351" t="n">
        <f aca="false">IF(F73&lt;0,0,F73*(C72/12))</f>
        <v>294.745124020303</v>
      </c>
      <c r="I73" s="356"/>
      <c r="J73" s="356"/>
      <c r="K73" s="352" t="n">
        <f aca="false">IF(F73&gt;1,1,0)</f>
        <v>1</v>
      </c>
      <c r="L73" s="8"/>
      <c r="M73" s="8"/>
      <c r="N73" s="333"/>
      <c r="O73" s="333"/>
      <c r="P73" s="333"/>
      <c r="Q73" s="333"/>
      <c r="R73" s="333"/>
      <c r="S73" s="333"/>
      <c r="T73" s="333"/>
      <c r="U73" s="333"/>
      <c r="V73" s="333"/>
      <c r="W73" s="333"/>
      <c r="X73" s="333"/>
      <c r="Y73" s="333"/>
      <c r="Z73" s="333"/>
    </row>
    <row r="74" customFormat="false" ht="12" hidden="false" customHeight="true" outlineLevel="0" collapsed="false">
      <c r="A74" s="8"/>
      <c r="B74" s="355"/>
      <c r="C74" s="344" t="n">
        <f aca="false">IF(F74&gt;0,$D$8,0)</f>
        <v>0.024</v>
      </c>
      <c r="D74" s="345" t="n">
        <f aca="false">IF(C74&gt;0,$D$7*(C74/12*(1+C74/12)^$D$9)/((1+C74/12)^$D$9-1),0)</f>
        <v>776.295197525114</v>
      </c>
      <c r="E74" s="350" t="n">
        <v>63</v>
      </c>
      <c r="F74" s="351" t="n">
        <f aca="false">IF(F73-G73&lt;0,0,F73-G73)</f>
        <v>146891.011936647</v>
      </c>
      <c r="G74" s="351" t="n">
        <f aca="false">IF(F74&lt;=0,0,IF(F74&lt;D73,F74,D73-H74))</f>
        <v>482.513173651821</v>
      </c>
      <c r="H74" s="351" t="n">
        <f aca="false">IF(F74&lt;0,0,F74*(C73/12))</f>
        <v>293.782023873293</v>
      </c>
      <c r="I74" s="356"/>
      <c r="J74" s="356"/>
      <c r="K74" s="352" t="n">
        <f aca="false">IF(F74&gt;1,1,0)</f>
        <v>1</v>
      </c>
      <c r="L74" s="8"/>
      <c r="M74" s="8"/>
      <c r="N74" s="333"/>
      <c r="O74" s="333"/>
      <c r="P74" s="333"/>
      <c r="Q74" s="333"/>
      <c r="R74" s="333"/>
      <c r="S74" s="333"/>
      <c r="T74" s="333"/>
      <c r="U74" s="333"/>
      <c r="V74" s="333"/>
      <c r="W74" s="333"/>
      <c r="X74" s="333"/>
      <c r="Y74" s="333"/>
      <c r="Z74" s="333"/>
    </row>
    <row r="75" customFormat="false" ht="12" hidden="false" customHeight="true" outlineLevel="0" collapsed="false">
      <c r="A75" s="8"/>
      <c r="B75" s="355"/>
      <c r="C75" s="344" t="n">
        <f aca="false">IF(F75&gt;0,$D$8,0)</f>
        <v>0.024</v>
      </c>
      <c r="D75" s="345" t="n">
        <f aca="false">IF(C75&gt;0,$D$7*(C75/12*(1+C75/12)^$D$9)/((1+C75/12)^$D$9-1),0)</f>
        <v>776.295197525114</v>
      </c>
      <c r="E75" s="350" t="n">
        <v>64</v>
      </c>
      <c r="F75" s="351" t="n">
        <f aca="false">IF(F74-G74&lt;0,0,F74-G74)</f>
        <v>146408.498762995</v>
      </c>
      <c r="G75" s="351" t="n">
        <f aca="false">IF(F75&lt;=0,0,IF(F75&lt;D74,F75,D74-H75))</f>
        <v>483.478199999124</v>
      </c>
      <c r="H75" s="351" t="n">
        <f aca="false">IF(F75&lt;0,0,F75*(C74/12))</f>
        <v>292.81699752599</v>
      </c>
      <c r="I75" s="356"/>
      <c r="J75" s="356"/>
      <c r="K75" s="352" t="n">
        <f aca="false">IF(F75&gt;1,1,0)</f>
        <v>1</v>
      </c>
      <c r="L75" s="8"/>
      <c r="M75" s="8"/>
      <c r="N75" s="333"/>
      <c r="O75" s="333"/>
      <c r="P75" s="333"/>
      <c r="Q75" s="333"/>
      <c r="R75" s="333"/>
      <c r="S75" s="333"/>
      <c r="T75" s="333"/>
      <c r="U75" s="333"/>
      <c r="V75" s="333"/>
      <c r="W75" s="333"/>
      <c r="X75" s="333"/>
      <c r="Y75" s="333"/>
      <c r="Z75" s="333"/>
    </row>
    <row r="76" customFormat="false" ht="12" hidden="false" customHeight="true" outlineLevel="0" collapsed="false">
      <c r="A76" s="8"/>
      <c r="B76" s="355"/>
      <c r="C76" s="344" t="n">
        <f aca="false">IF(F76&gt;0,$D$8,0)</f>
        <v>0.024</v>
      </c>
      <c r="D76" s="345" t="n">
        <f aca="false">IF(C76&gt;0,$D$7*(C76/12*(1+C76/12)^$D$9)/((1+C76/12)^$D$9-1),0)</f>
        <v>776.295197525114</v>
      </c>
      <c r="E76" s="350" t="n">
        <v>65</v>
      </c>
      <c r="F76" s="351" t="n">
        <f aca="false">IF(F75-G75&lt;0,0,F75-G75)</f>
        <v>145925.020562996</v>
      </c>
      <c r="G76" s="351" t="n">
        <f aca="false">IF(F76&lt;=0,0,IF(F76&lt;D75,F76,D75-H76))</f>
        <v>484.445156399123</v>
      </c>
      <c r="H76" s="351" t="n">
        <f aca="false">IF(F76&lt;0,0,F76*(C75/12))</f>
        <v>291.850041125991</v>
      </c>
      <c r="I76" s="356"/>
      <c r="J76" s="356"/>
      <c r="K76" s="352" t="n">
        <f aca="false">IF(F76&gt;1,1,0)</f>
        <v>1</v>
      </c>
      <c r="L76" s="8"/>
      <c r="M76" s="8"/>
      <c r="N76" s="333"/>
      <c r="O76" s="333"/>
      <c r="P76" s="333"/>
      <c r="Q76" s="333"/>
      <c r="R76" s="333"/>
      <c r="S76" s="333"/>
      <c r="T76" s="333"/>
      <c r="U76" s="333"/>
      <c r="V76" s="333"/>
      <c r="W76" s="333"/>
      <c r="X76" s="333"/>
      <c r="Y76" s="333"/>
      <c r="Z76" s="333"/>
    </row>
    <row r="77" customFormat="false" ht="12" hidden="false" customHeight="true" outlineLevel="0" collapsed="false">
      <c r="A77" s="8"/>
      <c r="B77" s="355"/>
      <c r="C77" s="344" t="n">
        <f aca="false">IF(F77&gt;0,$D$8,0)</f>
        <v>0.024</v>
      </c>
      <c r="D77" s="345" t="n">
        <f aca="false">IF(C77&gt;0,$D$7*(C77/12*(1+C77/12)^$D$9)/((1+C77/12)^$D$9-1),0)</f>
        <v>776.295197525114</v>
      </c>
      <c r="E77" s="350" t="n">
        <v>66</v>
      </c>
      <c r="F77" s="351" t="n">
        <f aca="false">IF(F76-G76&lt;0,0,F76-G76)</f>
        <v>145440.575406597</v>
      </c>
      <c r="G77" s="351" t="n">
        <f aca="false">IF(F77&lt;=0,0,IF(F77&lt;D76,F77,D76-H77))</f>
        <v>485.414046711921</v>
      </c>
      <c r="H77" s="351" t="n">
        <f aca="false">IF(F77&lt;0,0,F77*(C76/12))</f>
        <v>290.881150813193</v>
      </c>
      <c r="I77" s="356"/>
      <c r="J77" s="356"/>
      <c r="K77" s="352" t="n">
        <f aca="false">IF(F77&gt;1,1,0)</f>
        <v>1</v>
      </c>
      <c r="L77" s="8"/>
      <c r="M77" s="8"/>
      <c r="N77" s="333"/>
      <c r="O77" s="333"/>
      <c r="P77" s="333"/>
      <c r="Q77" s="333"/>
      <c r="R77" s="333"/>
      <c r="S77" s="333"/>
      <c r="T77" s="333"/>
      <c r="U77" s="333"/>
      <c r="V77" s="333"/>
      <c r="W77" s="333"/>
      <c r="X77" s="333"/>
      <c r="Y77" s="333"/>
      <c r="Z77" s="333"/>
    </row>
    <row r="78" customFormat="false" ht="12" hidden="false" customHeight="true" outlineLevel="0" collapsed="false">
      <c r="A78" s="8"/>
      <c r="B78" s="355"/>
      <c r="C78" s="344" t="n">
        <f aca="false">IF(F78&gt;0,$D$8,0)</f>
        <v>0.024</v>
      </c>
      <c r="D78" s="345" t="n">
        <f aca="false">IF(C78&gt;0,$D$7*(C78/12*(1+C78/12)^$D$9)/((1+C78/12)^$D$9-1),0)</f>
        <v>776.295197525114</v>
      </c>
      <c r="E78" s="350" t="n">
        <v>67</v>
      </c>
      <c r="F78" s="351" t="n">
        <f aca="false">IF(F77-G77&lt;0,0,F77-G77)</f>
        <v>144955.161359885</v>
      </c>
      <c r="G78" s="351" t="n">
        <f aca="false">IF(F78&lt;=0,0,IF(F78&lt;D77,F78,D77-H78))</f>
        <v>486.384874805345</v>
      </c>
      <c r="H78" s="351" t="n">
        <f aca="false">IF(F78&lt;0,0,F78*(C77/12))</f>
        <v>289.910322719769</v>
      </c>
      <c r="I78" s="356"/>
      <c r="J78" s="356"/>
      <c r="K78" s="352" t="n">
        <f aca="false">IF(F78&gt;1,1,0)</f>
        <v>1</v>
      </c>
      <c r="L78" s="8"/>
      <c r="M78" s="8"/>
      <c r="N78" s="333"/>
      <c r="O78" s="333"/>
      <c r="P78" s="333"/>
      <c r="Q78" s="333"/>
      <c r="R78" s="333"/>
      <c r="S78" s="333"/>
      <c r="T78" s="333"/>
      <c r="U78" s="333"/>
      <c r="V78" s="333"/>
      <c r="W78" s="333"/>
      <c r="X78" s="333"/>
      <c r="Y78" s="333"/>
      <c r="Z78" s="333"/>
    </row>
    <row r="79" customFormat="false" ht="12" hidden="false" customHeight="true" outlineLevel="0" collapsed="false">
      <c r="A79" s="8"/>
      <c r="B79" s="355"/>
      <c r="C79" s="344" t="n">
        <f aca="false">IF(F79&gt;0,$D$8,0)</f>
        <v>0.024</v>
      </c>
      <c r="D79" s="345" t="n">
        <f aca="false">IF(C79&gt;0,$D$7*(C79/12*(1+C79/12)^$D$9)/((1+C79/12)^$D$9-1),0)</f>
        <v>776.295197525114</v>
      </c>
      <c r="E79" s="350" t="n">
        <v>68</v>
      </c>
      <c r="F79" s="351" t="n">
        <f aca="false">IF(F78-G78&lt;0,0,F78-G78)</f>
        <v>144468.776485079</v>
      </c>
      <c r="G79" s="351" t="n">
        <f aca="false">IF(F79&lt;=0,0,IF(F79&lt;D78,F79,D78-H79))</f>
        <v>487.357644554955</v>
      </c>
      <c r="H79" s="351" t="n">
        <f aca="false">IF(F79&lt;0,0,F79*(C78/12))</f>
        <v>288.937552970159</v>
      </c>
      <c r="I79" s="356"/>
      <c r="J79" s="356"/>
      <c r="K79" s="352" t="n">
        <f aca="false">IF(F79&gt;1,1,0)</f>
        <v>1</v>
      </c>
      <c r="L79" s="8"/>
      <c r="M79" s="8"/>
      <c r="N79" s="333"/>
      <c r="O79" s="333"/>
      <c r="P79" s="333"/>
      <c r="Q79" s="333"/>
      <c r="R79" s="333"/>
      <c r="S79" s="333"/>
      <c r="T79" s="333"/>
      <c r="U79" s="333"/>
      <c r="V79" s="333"/>
      <c r="W79" s="333"/>
      <c r="X79" s="333"/>
      <c r="Y79" s="333"/>
      <c r="Z79" s="333"/>
    </row>
    <row r="80" customFormat="false" ht="12" hidden="false" customHeight="true" outlineLevel="0" collapsed="false">
      <c r="A80" s="8"/>
      <c r="B80" s="355"/>
      <c r="C80" s="344" t="n">
        <f aca="false">IF(F80&gt;0,$D$8,0)</f>
        <v>0.024</v>
      </c>
      <c r="D80" s="345" t="n">
        <f aca="false">IF(C80&gt;0,$D$7*(C80/12*(1+C80/12)^$D$9)/((1+C80/12)^$D$9-1),0)</f>
        <v>776.295197525114</v>
      </c>
      <c r="E80" s="350" t="n">
        <v>69</v>
      </c>
      <c r="F80" s="351" t="n">
        <f aca="false">IF(F79-G79&lt;0,0,F79-G79)</f>
        <v>143981.418840524</v>
      </c>
      <c r="G80" s="351" t="n">
        <f aca="false">IF(F80&lt;=0,0,IF(F80&lt;D79,F80,D79-H80))</f>
        <v>488.332359844065</v>
      </c>
      <c r="H80" s="351" t="n">
        <f aca="false">IF(F80&lt;0,0,F80*(C79/12))</f>
        <v>287.962837681049</v>
      </c>
      <c r="I80" s="356"/>
      <c r="J80" s="356"/>
      <c r="K80" s="352" t="n">
        <f aca="false">IF(F80&gt;1,1,0)</f>
        <v>1</v>
      </c>
      <c r="L80" s="8"/>
      <c r="M80" s="8"/>
      <c r="N80" s="333"/>
      <c r="O80" s="333"/>
      <c r="P80" s="333"/>
      <c r="Q80" s="333"/>
      <c r="R80" s="333"/>
      <c r="S80" s="333"/>
      <c r="T80" s="333"/>
      <c r="U80" s="333"/>
      <c r="V80" s="333"/>
      <c r="W80" s="333"/>
      <c r="X80" s="333"/>
      <c r="Y80" s="333"/>
      <c r="Z80" s="333"/>
    </row>
    <row r="81" customFormat="false" ht="12" hidden="false" customHeight="true" outlineLevel="0" collapsed="false">
      <c r="A81" s="8"/>
      <c r="B81" s="355"/>
      <c r="C81" s="344" t="n">
        <f aca="false">IF(F81&gt;0,$D$8,0)</f>
        <v>0.024</v>
      </c>
      <c r="D81" s="345" t="n">
        <f aca="false">IF(C81&gt;0,$D$7*(C81/12*(1+C81/12)^$D$9)/((1+C81/12)^$D$9-1),0)</f>
        <v>776.295197525114</v>
      </c>
      <c r="E81" s="350" t="n">
        <v>70</v>
      </c>
      <c r="F81" s="351" t="n">
        <f aca="false">IF(F80-G80&lt;0,0,F80-G80)</f>
        <v>143493.08648068</v>
      </c>
      <c r="G81" s="351" t="n">
        <f aca="false">IF(F81&lt;=0,0,IF(F81&lt;D80,F81,D80-H81))</f>
        <v>489.309024563754</v>
      </c>
      <c r="H81" s="351" t="n">
        <f aca="false">IF(F81&lt;0,0,F81*(C80/12))</f>
        <v>286.98617296136</v>
      </c>
      <c r="I81" s="356"/>
      <c r="J81" s="356"/>
      <c r="K81" s="352" t="n">
        <f aca="false">IF(F81&gt;1,1,0)</f>
        <v>1</v>
      </c>
      <c r="L81" s="8"/>
      <c r="M81" s="8"/>
      <c r="N81" s="333"/>
      <c r="O81" s="333"/>
      <c r="P81" s="333"/>
      <c r="Q81" s="333"/>
      <c r="R81" s="333"/>
      <c r="S81" s="333"/>
      <c r="T81" s="333"/>
      <c r="U81" s="333"/>
      <c r="V81" s="333"/>
      <c r="W81" s="333"/>
      <c r="X81" s="333"/>
      <c r="Y81" s="333"/>
      <c r="Z81" s="333"/>
    </row>
    <row r="82" customFormat="false" ht="12" hidden="false" customHeight="true" outlineLevel="0" collapsed="false">
      <c r="A82" s="8"/>
      <c r="B82" s="355"/>
      <c r="C82" s="344" t="n">
        <f aca="false">IF(F82&gt;0,$D$8,0)</f>
        <v>0.024</v>
      </c>
      <c r="D82" s="345" t="n">
        <f aca="false">IF(C82&gt;0,$D$7*(C82/12*(1+C82/12)^$D$9)/((1+C82/12)^$D$9-1),0)</f>
        <v>776.295197525114</v>
      </c>
      <c r="E82" s="350" t="n">
        <v>71</v>
      </c>
      <c r="F82" s="351" t="n">
        <f aca="false">IF(F81-G81&lt;0,0,F81-G81)</f>
        <v>143003.777456116</v>
      </c>
      <c r="G82" s="351" t="n">
        <f aca="false">IF(F82&lt;=0,0,IF(F82&lt;D81,F82,D81-H82))</f>
        <v>490.287642612881</v>
      </c>
      <c r="H82" s="351" t="n">
        <f aca="false">IF(F82&lt;0,0,F82*(C81/12))</f>
        <v>286.007554912233</v>
      </c>
      <c r="I82" s="356"/>
      <c r="J82" s="356"/>
      <c r="K82" s="352" t="n">
        <f aca="false">IF(F82&gt;1,1,0)</f>
        <v>1</v>
      </c>
      <c r="L82" s="8"/>
      <c r="M82" s="8"/>
      <c r="N82" s="333"/>
      <c r="O82" s="333"/>
      <c r="P82" s="333"/>
      <c r="Q82" s="333"/>
      <c r="R82" s="333"/>
      <c r="S82" s="333"/>
      <c r="T82" s="333"/>
      <c r="U82" s="333"/>
      <c r="V82" s="333"/>
      <c r="W82" s="333"/>
      <c r="X82" s="333"/>
      <c r="Y82" s="333"/>
      <c r="Z82" s="333"/>
    </row>
    <row r="83" customFormat="false" ht="12" hidden="false" customHeight="true" outlineLevel="0" collapsed="false">
      <c r="A83" s="8"/>
      <c r="B83" s="355"/>
      <c r="C83" s="344" t="n">
        <f aca="false">IF(F83&gt;0,$D$8,0)</f>
        <v>0.024</v>
      </c>
      <c r="D83" s="345" t="n">
        <f aca="false">IF(C83&gt;0,$D$7*(C83/12*(1+C83/12)^$D$9)/((1+C83/12)^$D$9-1),0)</f>
        <v>776.295197525114</v>
      </c>
      <c r="E83" s="357" t="n">
        <v>72</v>
      </c>
      <c r="F83" s="351" t="n">
        <f aca="false">IF(F82-G82&lt;0,0,F82-G82)</f>
        <v>142513.489813504</v>
      </c>
      <c r="G83" s="351" t="n">
        <f aca="false">IF(F83&lt;=0,0,IF(F83&lt;D82,F83,D82-H83))</f>
        <v>491.268217898107</v>
      </c>
      <c r="H83" s="351" t="n">
        <f aca="false">IF(F83&lt;0,0,F83*(C82/12))</f>
        <v>285.026979627007</v>
      </c>
      <c r="I83" s="356"/>
      <c r="J83" s="356"/>
      <c r="K83" s="358" t="n">
        <f aca="false">IF(F83&gt;1,1,0)</f>
        <v>1</v>
      </c>
      <c r="L83" s="8"/>
      <c r="M83" s="8"/>
      <c r="N83" s="333"/>
      <c r="O83" s="333"/>
      <c r="P83" s="333"/>
      <c r="Q83" s="333"/>
      <c r="R83" s="333"/>
      <c r="S83" s="333"/>
      <c r="T83" s="333"/>
      <c r="U83" s="333"/>
      <c r="V83" s="333"/>
      <c r="W83" s="333"/>
      <c r="X83" s="333"/>
      <c r="Y83" s="333"/>
      <c r="Z83" s="333"/>
    </row>
    <row r="84" customFormat="false" ht="12" hidden="false" customHeight="true" outlineLevel="0" collapsed="false">
      <c r="A84" s="8"/>
      <c r="B84" s="355" t="n">
        <v>7</v>
      </c>
      <c r="C84" s="344" t="n">
        <f aca="false">IF(F84&gt;0,$D$8,0)</f>
        <v>0.024</v>
      </c>
      <c r="D84" s="345" t="n">
        <f aca="false">IF(C84&gt;0,$D$7*(C84/12*(1+C84/12)^$D$9)/((1+C84/12)^$D$9-1),0)</f>
        <v>776.295197525114</v>
      </c>
      <c r="E84" s="346" t="n">
        <v>73</v>
      </c>
      <c r="F84" s="351" t="n">
        <f aca="false">IF(F83-G83&lt;0,0,F83-G83)</f>
        <v>142022.221595606</v>
      </c>
      <c r="G84" s="351" t="n">
        <f aca="false">IF(F84&lt;=0,0,IF(F84&lt;D83,F84,D83-H84))</f>
        <v>492.250754333903</v>
      </c>
      <c r="H84" s="351" t="n">
        <f aca="false">IF(F84&lt;0,0,F84*(C83/12))</f>
        <v>284.044443191211</v>
      </c>
      <c r="I84" s="356" t="n">
        <f aca="false">SUM(G84:G95)</f>
        <v>5972.42128780818</v>
      </c>
      <c r="J84" s="356" t="n">
        <f aca="false">SUM(H84:H95)</f>
        <v>3343.12108249327</v>
      </c>
      <c r="K84" s="349" t="n">
        <f aca="false">IF(F84&gt;1,1,0)</f>
        <v>1</v>
      </c>
      <c r="L84" s="8"/>
      <c r="M84" s="8"/>
      <c r="N84" s="333"/>
      <c r="O84" s="333"/>
      <c r="P84" s="333"/>
      <c r="Q84" s="333"/>
      <c r="R84" s="333"/>
      <c r="S84" s="333"/>
      <c r="T84" s="333"/>
      <c r="U84" s="333"/>
      <c r="V84" s="333"/>
      <c r="W84" s="333"/>
      <c r="X84" s="333"/>
      <c r="Y84" s="333"/>
      <c r="Z84" s="333"/>
    </row>
    <row r="85" customFormat="false" ht="12" hidden="false" customHeight="true" outlineLevel="0" collapsed="false">
      <c r="A85" s="8"/>
      <c r="B85" s="355"/>
      <c r="C85" s="344" t="n">
        <f aca="false">IF(F85&gt;0,$D$8,0)</f>
        <v>0.024</v>
      </c>
      <c r="D85" s="345" t="n">
        <f aca="false">IF(C85&gt;0,$D$7*(C85/12*(1+C85/12)^$D$9)/((1+C85/12)^$D$9-1),0)</f>
        <v>776.295197525114</v>
      </c>
      <c r="E85" s="350" t="n">
        <v>74</v>
      </c>
      <c r="F85" s="351" t="n">
        <f aca="false">IF(F84-G84&lt;0,0,F84-G84)</f>
        <v>141529.970841272</v>
      </c>
      <c r="G85" s="351" t="n">
        <f aca="false">IF(F85&lt;=0,0,IF(F85&lt;D84,F85,D84-H85))</f>
        <v>493.235255842571</v>
      </c>
      <c r="H85" s="351" t="n">
        <f aca="false">IF(F85&lt;0,0,F85*(C84/12))</f>
        <v>283.059941682543</v>
      </c>
      <c r="I85" s="356"/>
      <c r="J85" s="356"/>
      <c r="K85" s="352" t="n">
        <f aca="false">IF(F85&gt;1,1,0)</f>
        <v>1</v>
      </c>
      <c r="L85" s="8"/>
      <c r="M85" s="8"/>
      <c r="N85" s="333"/>
      <c r="O85" s="333"/>
      <c r="P85" s="333"/>
      <c r="Q85" s="333"/>
      <c r="R85" s="333"/>
      <c r="S85" s="333"/>
      <c r="T85" s="333"/>
      <c r="U85" s="333"/>
      <c r="V85" s="333"/>
      <c r="W85" s="333"/>
      <c r="X85" s="333"/>
      <c r="Y85" s="333"/>
      <c r="Z85" s="333"/>
    </row>
    <row r="86" customFormat="false" ht="12" hidden="false" customHeight="true" outlineLevel="0" collapsed="false">
      <c r="A86" s="8"/>
      <c r="B86" s="355"/>
      <c r="C86" s="344" t="n">
        <f aca="false">IF(F86&gt;0,$D$8,0)</f>
        <v>0.024</v>
      </c>
      <c r="D86" s="345" t="n">
        <f aca="false">IF(C86&gt;0,$D$7*(C86/12*(1+C86/12)^$D$9)/((1+C86/12)^$D$9-1),0)</f>
        <v>776.295197525114</v>
      </c>
      <c r="E86" s="350" t="n">
        <v>75</v>
      </c>
      <c r="F86" s="351" t="n">
        <f aca="false">IF(F85-G85&lt;0,0,F85-G85)</f>
        <v>141036.735585429</v>
      </c>
      <c r="G86" s="351" t="n">
        <f aca="false">IF(F86&lt;=0,0,IF(F86&lt;D85,F86,D85-H86))</f>
        <v>494.221726354256</v>
      </c>
      <c r="H86" s="351" t="n">
        <f aca="false">IF(F86&lt;0,0,F86*(C85/12))</f>
        <v>282.073471170858</v>
      </c>
      <c r="I86" s="356"/>
      <c r="J86" s="356"/>
      <c r="K86" s="352" t="n">
        <f aca="false">IF(F86&gt;1,1,0)</f>
        <v>1</v>
      </c>
      <c r="L86" s="8"/>
      <c r="M86" s="8"/>
      <c r="N86" s="333"/>
      <c r="O86" s="333"/>
      <c r="P86" s="333"/>
      <c r="Q86" s="333"/>
      <c r="R86" s="333"/>
      <c r="S86" s="333"/>
      <c r="T86" s="333"/>
      <c r="U86" s="333"/>
      <c r="V86" s="333"/>
      <c r="W86" s="333"/>
      <c r="X86" s="333"/>
      <c r="Y86" s="333"/>
      <c r="Z86" s="333"/>
    </row>
    <row r="87" customFormat="false" ht="12" hidden="false" customHeight="true" outlineLevel="0" collapsed="false">
      <c r="A87" s="8"/>
      <c r="B87" s="355"/>
      <c r="C87" s="344" t="n">
        <f aca="false">IF(F87&gt;0,$D$8,0)</f>
        <v>0.024</v>
      </c>
      <c r="D87" s="345" t="n">
        <f aca="false">IF(C87&gt;0,$D$7*(C87/12*(1+C87/12)^$D$9)/((1+C87/12)^$D$9-1),0)</f>
        <v>776.295197525114</v>
      </c>
      <c r="E87" s="350" t="n">
        <v>76</v>
      </c>
      <c r="F87" s="351" t="n">
        <f aca="false">IF(F86-G86&lt;0,0,F86-G86)</f>
        <v>140542.513859075</v>
      </c>
      <c r="G87" s="351" t="n">
        <f aca="false">IF(F87&lt;=0,0,IF(F87&lt;D86,F87,D86-H87))</f>
        <v>495.210169806964</v>
      </c>
      <c r="H87" s="351" t="n">
        <f aca="false">IF(F87&lt;0,0,F87*(C86/12))</f>
        <v>281.085027718149</v>
      </c>
      <c r="I87" s="356"/>
      <c r="J87" s="356"/>
      <c r="K87" s="352" t="n">
        <f aca="false">IF(F87&gt;1,1,0)</f>
        <v>1</v>
      </c>
      <c r="L87" s="8"/>
      <c r="M87" s="8"/>
      <c r="N87" s="333"/>
      <c r="O87" s="333"/>
      <c r="P87" s="333"/>
      <c r="Q87" s="333"/>
      <c r="R87" s="333"/>
      <c r="S87" s="333"/>
      <c r="T87" s="333"/>
      <c r="U87" s="333"/>
      <c r="V87" s="333"/>
      <c r="W87" s="333"/>
      <c r="X87" s="333"/>
      <c r="Y87" s="333"/>
      <c r="Z87" s="333"/>
    </row>
    <row r="88" customFormat="false" ht="12" hidden="false" customHeight="true" outlineLevel="0" collapsed="false">
      <c r="A88" s="8"/>
      <c r="B88" s="355"/>
      <c r="C88" s="344" t="n">
        <f aca="false">IF(F88&gt;0,$D$8,0)</f>
        <v>0.024</v>
      </c>
      <c r="D88" s="345" t="n">
        <f aca="false">IF(C88&gt;0,$D$7*(C88/12*(1+C88/12)^$D$9)/((1+C88/12)^$D$9-1),0)</f>
        <v>776.295197525114</v>
      </c>
      <c r="E88" s="350" t="n">
        <v>77</v>
      </c>
      <c r="F88" s="351" t="n">
        <f aca="false">IF(F87-G87&lt;0,0,F87-G87)</f>
        <v>140047.303689268</v>
      </c>
      <c r="G88" s="351" t="n">
        <f aca="false">IF(F88&lt;=0,0,IF(F88&lt;D87,F88,D87-H88))</f>
        <v>496.200590146578</v>
      </c>
      <c r="H88" s="351" t="n">
        <f aca="false">IF(F88&lt;0,0,F88*(C87/12))</f>
        <v>280.094607378536</v>
      </c>
      <c r="I88" s="356"/>
      <c r="J88" s="356"/>
      <c r="K88" s="352" t="n">
        <f aca="false">IF(F88&gt;1,1,0)</f>
        <v>1</v>
      </c>
      <c r="L88" s="8"/>
      <c r="M88" s="8"/>
      <c r="N88" s="333"/>
      <c r="O88" s="333"/>
      <c r="P88" s="333"/>
      <c r="Q88" s="333"/>
      <c r="R88" s="333"/>
      <c r="S88" s="333"/>
      <c r="T88" s="333"/>
      <c r="U88" s="333"/>
      <c r="V88" s="333"/>
      <c r="W88" s="333"/>
      <c r="X88" s="333"/>
      <c r="Y88" s="333"/>
      <c r="Z88" s="333"/>
    </row>
    <row r="89" customFormat="false" ht="12" hidden="false" customHeight="true" outlineLevel="0" collapsed="false">
      <c r="A89" s="8"/>
      <c r="B89" s="355"/>
      <c r="C89" s="344" t="n">
        <f aca="false">IF(F89&gt;0,$D$8,0)</f>
        <v>0.024</v>
      </c>
      <c r="D89" s="345" t="n">
        <f aca="false">IF(C89&gt;0,$D$7*(C89/12*(1+C89/12)^$D$9)/((1+C89/12)^$D$9-1),0)</f>
        <v>776.295197525114</v>
      </c>
      <c r="E89" s="350" t="n">
        <v>78</v>
      </c>
      <c r="F89" s="351" t="n">
        <f aca="false">IF(F88-G88&lt;0,0,F88-G88)</f>
        <v>139551.103099121</v>
      </c>
      <c r="G89" s="351" t="n">
        <f aca="false">IF(F89&lt;=0,0,IF(F89&lt;D88,F89,D88-H89))</f>
        <v>497.192991326872</v>
      </c>
      <c r="H89" s="351" t="n">
        <f aca="false">IF(F89&lt;0,0,F89*(C88/12))</f>
        <v>279.102206198242</v>
      </c>
      <c r="I89" s="356"/>
      <c r="J89" s="356"/>
      <c r="K89" s="352" t="n">
        <f aca="false">IF(F89&gt;1,1,0)</f>
        <v>1</v>
      </c>
      <c r="L89" s="8"/>
      <c r="M89" s="8"/>
      <c r="N89" s="333"/>
      <c r="O89" s="333"/>
      <c r="P89" s="333"/>
      <c r="Q89" s="333"/>
      <c r="R89" s="333"/>
      <c r="S89" s="333"/>
      <c r="T89" s="333"/>
      <c r="U89" s="333"/>
      <c r="V89" s="333"/>
      <c r="W89" s="333"/>
      <c r="X89" s="333"/>
      <c r="Y89" s="333"/>
      <c r="Z89" s="333"/>
    </row>
    <row r="90" customFormat="false" ht="12" hidden="false" customHeight="true" outlineLevel="0" collapsed="false">
      <c r="A90" s="8"/>
      <c r="B90" s="355"/>
      <c r="C90" s="344" t="n">
        <f aca="false">IF(F90&gt;0,$D$8,0)</f>
        <v>0.024</v>
      </c>
      <c r="D90" s="345" t="n">
        <f aca="false">IF(C90&gt;0,$D$7*(C90/12*(1+C90/12)^$D$9)/((1+C90/12)^$D$9-1),0)</f>
        <v>776.295197525114</v>
      </c>
      <c r="E90" s="350" t="n">
        <v>79</v>
      </c>
      <c r="F90" s="351" t="n">
        <f aca="false">IF(F89-G89&lt;0,0,F89-G89)</f>
        <v>139053.910107794</v>
      </c>
      <c r="G90" s="351" t="n">
        <f aca="false">IF(F90&lt;=0,0,IF(F90&lt;D89,F90,D89-H90))</f>
        <v>498.187377309525</v>
      </c>
      <c r="H90" s="351" t="n">
        <f aca="false">IF(F90&lt;0,0,F90*(C89/12))</f>
        <v>278.107820215589</v>
      </c>
      <c r="I90" s="356"/>
      <c r="J90" s="356"/>
      <c r="K90" s="352" t="n">
        <f aca="false">IF(F90&gt;1,1,0)</f>
        <v>1</v>
      </c>
      <c r="L90" s="8"/>
      <c r="M90" s="8"/>
      <c r="N90" s="333"/>
      <c r="O90" s="333"/>
      <c r="P90" s="333"/>
      <c r="Q90" s="333"/>
      <c r="R90" s="333"/>
      <c r="S90" s="333"/>
      <c r="T90" s="333"/>
      <c r="U90" s="333"/>
      <c r="V90" s="333"/>
      <c r="W90" s="333"/>
      <c r="X90" s="333"/>
      <c r="Y90" s="333"/>
      <c r="Z90" s="333"/>
    </row>
    <row r="91" customFormat="false" ht="12" hidden="false" customHeight="true" outlineLevel="0" collapsed="false">
      <c r="A91" s="8"/>
      <c r="B91" s="355"/>
      <c r="C91" s="344" t="n">
        <f aca="false">IF(F91&gt;0,$D$8,0)</f>
        <v>0.024</v>
      </c>
      <c r="D91" s="345" t="n">
        <f aca="false">IF(C91&gt;0,$D$7*(C91/12*(1+C91/12)^$D$9)/((1+C91/12)^$D$9-1),0)</f>
        <v>776.295197525114</v>
      </c>
      <c r="E91" s="350" t="n">
        <v>80</v>
      </c>
      <c r="F91" s="351" t="n">
        <f aca="false">IF(F90-G90&lt;0,0,F90-G90)</f>
        <v>138555.722730485</v>
      </c>
      <c r="G91" s="351" t="n">
        <f aca="false">IF(F91&lt;=0,0,IF(F91&lt;D90,F91,D90-H91))</f>
        <v>499.183752064144</v>
      </c>
      <c r="H91" s="351" t="n">
        <f aca="false">IF(F91&lt;0,0,F91*(C90/12))</f>
        <v>277.11144546097</v>
      </c>
      <c r="I91" s="356"/>
      <c r="J91" s="356"/>
      <c r="K91" s="352" t="n">
        <f aca="false">IF(F91&gt;1,1,0)</f>
        <v>1</v>
      </c>
      <c r="L91" s="8"/>
      <c r="M91" s="8"/>
      <c r="N91" s="333"/>
      <c r="O91" s="333"/>
      <c r="P91" s="333"/>
      <c r="Q91" s="333"/>
      <c r="R91" s="333"/>
      <c r="S91" s="333"/>
      <c r="T91" s="333"/>
      <c r="U91" s="333"/>
      <c r="V91" s="333"/>
      <c r="W91" s="333"/>
      <c r="X91" s="333"/>
      <c r="Y91" s="333"/>
      <c r="Z91" s="333"/>
    </row>
    <row r="92" customFormat="false" ht="12" hidden="false" customHeight="true" outlineLevel="0" collapsed="false">
      <c r="A92" s="8"/>
      <c r="B92" s="355"/>
      <c r="C92" s="344" t="n">
        <f aca="false">IF(F92&gt;0,$D$8,0)</f>
        <v>0.024</v>
      </c>
      <c r="D92" s="345" t="n">
        <f aca="false">IF(C92&gt;0,$D$7*(C92/12*(1+C92/12)^$D$9)/((1+C92/12)^$D$9-1),0)</f>
        <v>776.295197525114</v>
      </c>
      <c r="E92" s="350" t="n">
        <v>81</v>
      </c>
      <c r="F92" s="351" t="n">
        <f aca="false">IF(F91-G91&lt;0,0,F91-G91)</f>
        <v>138056.538978421</v>
      </c>
      <c r="G92" s="351" t="n">
        <f aca="false">IF(F92&lt;=0,0,IF(F92&lt;D91,F92,D91-H92))</f>
        <v>500.182119568273</v>
      </c>
      <c r="H92" s="351" t="n">
        <f aca="false">IF(F92&lt;0,0,F92*(C91/12))</f>
        <v>276.113077956841</v>
      </c>
      <c r="I92" s="356"/>
      <c r="J92" s="356"/>
      <c r="K92" s="352" t="n">
        <f aca="false">IF(F92&gt;1,1,0)</f>
        <v>1</v>
      </c>
      <c r="L92" s="8"/>
      <c r="M92" s="8"/>
      <c r="N92" s="333"/>
      <c r="O92" s="333"/>
      <c r="P92" s="333"/>
      <c r="Q92" s="333"/>
      <c r="R92" s="333"/>
      <c r="S92" s="333"/>
      <c r="T92" s="333"/>
      <c r="U92" s="333"/>
      <c r="V92" s="333"/>
      <c r="W92" s="333"/>
      <c r="X92" s="333"/>
      <c r="Y92" s="333"/>
      <c r="Z92" s="333"/>
    </row>
    <row r="93" customFormat="false" ht="12" hidden="false" customHeight="true" outlineLevel="0" collapsed="false">
      <c r="A93" s="8"/>
      <c r="B93" s="355"/>
      <c r="C93" s="344" t="n">
        <f aca="false">IF(F93&gt;0,$D$8,0)</f>
        <v>0.024</v>
      </c>
      <c r="D93" s="345" t="n">
        <f aca="false">IF(C93&gt;0,$D$7*(C93/12*(1+C93/12)^$D$9)/((1+C93/12)^$D$9-1),0)</f>
        <v>776.295197525114</v>
      </c>
      <c r="E93" s="350" t="n">
        <v>82</v>
      </c>
      <c r="F93" s="351" t="n">
        <f aca="false">IF(F92-G92&lt;0,0,F92-G92)</f>
        <v>137556.356858852</v>
      </c>
      <c r="G93" s="351" t="n">
        <f aca="false">IF(F93&lt;=0,0,IF(F93&lt;D92,F93,D92-H93))</f>
        <v>501.182483807409</v>
      </c>
      <c r="H93" s="351" t="n">
        <f aca="false">IF(F93&lt;0,0,F93*(C92/12))</f>
        <v>275.112713717705</v>
      </c>
      <c r="I93" s="356"/>
      <c r="J93" s="356"/>
      <c r="K93" s="352" t="n">
        <f aca="false">IF(F93&gt;1,1,0)</f>
        <v>1</v>
      </c>
      <c r="L93" s="8"/>
      <c r="M93" s="8"/>
      <c r="N93" s="333"/>
      <c r="O93" s="333"/>
      <c r="P93" s="333"/>
      <c r="Q93" s="333"/>
      <c r="R93" s="333"/>
      <c r="S93" s="333"/>
      <c r="T93" s="333"/>
      <c r="U93" s="333"/>
      <c r="V93" s="333"/>
      <c r="W93" s="333"/>
      <c r="X93" s="333"/>
      <c r="Y93" s="333"/>
      <c r="Z93" s="333"/>
    </row>
    <row r="94" customFormat="false" ht="12" hidden="false" customHeight="true" outlineLevel="0" collapsed="false">
      <c r="A94" s="8"/>
      <c r="B94" s="355"/>
      <c r="C94" s="344" t="n">
        <f aca="false">IF(F94&gt;0,$D$8,0)</f>
        <v>0.024</v>
      </c>
      <c r="D94" s="345" t="n">
        <f aca="false">IF(C94&gt;0,$D$7*(C94/12*(1+C94/12)^$D$9)/((1+C94/12)^$D$9-1),0)</f>
        <v>776.295197525114</v>
      </c>
      <c r="E94" s="350" t="n">
        <v>83</v>
      </c>
      <c r="F94" s="351" t="n">
        <f aca="false">IF(F93-G93&lt;0,0,F93-G93)</f>
        <v>137055.174375045</v>
      </c>
      <c r="G94" s="351" t="n">
        <f aca="false">IF(F94&lt;=0,0,IF(F94&lt;D93,F94,D93-H94))</f>
        <v>502.184848775024</v>
      </c>
      <c r="H94" s="351" t="n">
        <f aca="false">IF(F94&lt;0,0,F94*(C93/12))</f>
        <v>274.11034875009</v>
      </c>
      <c r="I94" s="356"/>
      <c r="J94" s="356"/>
      <c r="K94" s="352" t="n">
        <f aca="false">IF(F94&gt;1,1,0)</f>
        <v>1</v>
      </c>
      <c r="L94" s="8"/>
      <c r="M94" s="8"/>
      <c r="N94" s="333"/>
      <c r="O94" s="333"/>
      <c r="P94" s="333"/>
      <c r="Q94" s="333"/>
      <c r="R94" s="333"/>
      <c r="S94" s="333"/>
      <c r="T94" s="333"/>
      <c r="U94" s="333"/>
      <c r="V94" s="333"/>
      <c r="W94" s="333"/>
      <c r="X94" s="333"/>
      <c r="Y94" s="333"/>
      <c r="Z94" s="333"/>
    </row>
    <row r="95" customFormat="false" ht="12" hidden="false" customHeight="true" outlineLevel="0" collapsed="false">
      <c r="A95" s="8"/>
      <c r="B95" s="355"/>
      <c r="C95" s="344" t="n">
        <f aca="false">IF(F95&gt;0,$D$8,0)</f>
        <v>0.024</v>
      </c>
      <c r="D95" s="345" t="n">
        <f aca="false">IF(C95&gt;0,$D$7*(C95/12*(1+C95/12)^$D$9)/((1+C95/12)^$D$9-1),0)</f>
        <v>776.295197525114</v>
      </c>
      <c r="E95" s="357" t="n">
        <v>84</v>
      </c>
      <c r="F95" s="351" t="n">
        <f aca="false">IF(F94-G94&lt;0,0,F94-G94)</f>
        <v>136552.98952627</v>
      </c>
      <c r="G95" s="351" t="n">
        <f aca="false">IF(F95&lt;=0,0,IF(F95&lt;D94,F95,D94-H95))</f>
        <v>503.189218472574</v>
      </c>
      <c r="H95" s="351" t="n">
        <f aca="false">IF(F95&lt;0,0,F95*(C94/12))</f>
        <v>273.10597905254</v>
      </c>
      <c r="I95" s="356"/>
      <c r="J95" s="356"/>
      <c r="K95" s="358" t="n">
        <f aca="false">IF(F95&gt;1,1,0)</f>
        <v>1</v>
      </c>
      <c r="L95" s="8"/>
      <c r="M95" s="8"/>
      <c r="N95" s="333"/>
      <c r="O95" s="333"/>
      <c r="P95" s="333"/>
      <c r="Q95" s="333"/>
      <c r="R95" s="333"/>
      <c r="S95" s="333"/>
      <c r="T95" s="333"/>
      <c r="U95" s="333"/>
      <c r="V95" s="333"/>
      <c r="W95" s="333"/>
      <c r="X95" s="333"/>
      <c r="Y95" s="333"/>
      <c r="Z95" s="333"/>
    </row>
    <row r="96" customFormat="false" ht="12" hidden="false" customHeight="true" outlineLevel="0" collapsed="false">
      <c r="A96" s="8"/>
      <c r="B96" s="355" t="n">
        <v>8</v>
      </c>
      <c r="C96" s="344" t="n">
        <f aca="false">IF(F96&gt;0,$D$8,0)</f>
        <v>0.024</v>
      </c>
      <c r="D96" s="345" t="n">
        <f aca="false">IF(C96&gt;0,$D$7*(C96/12*(1+C96/12)^$D$9)/((1+C96/12)^$D$9-1),0)</f>
        <v>776.295197525114</v>
      </c>
      <c r="E96" s="346" t="n">
        <v>85</v>
      </c>
      <c r="F96" s="351" t="n">
        <f aca="false">IF(F95-G95&lt;0,0,F95-G95)</f>
        <v>136049.800307797</v>
      </c>
      <c r="G96" s="351" t="n">
        <f aca="false">IF(F96&lt;=0,0,IF(F96&lt;D95,F96,D95-H96))</f>
        <v>504.195596909519</v>
      </c>
      <c r="H96" s="351" t="n">
        <f aca="false">IF(F96&lt;0,0,F96*(C95/12))</f>
        <v>272.099600615595</v>
      </c>
      <c r="I96" s="356" t="n">
        <f aca="false">SUM(G96:G107)</f>
        <v>6117.34667685032</v>
      </c>
      <c r="J96" s="356" t="n">
        <f aca="false">SUM(H96:H107)</f>
        <v>3198.19569345113</v>
      </c>
      <c r="K96" s="349" t="n">
        <f aca="false">IF(F96&gt;1,1,0)</f>
        <v>1</v>
      </c>
      <c r="L96" s="8"/>
      <c r="M96" s="8"/>
      <c r="N96" s="333"/>
      <c r="O96" s="333"/>
      <c r="P96" s="333"/>
      <c r="Q96" s="333"/>
      <c r="R96" s="333"/>
      <c r="S96" s="333"/>
      <c r="T96" s="333"/>
      <c r="U96" s="333"/>
      <c r="V96" s="333"/>
      <c r="W96" s="333"/>
      <c r="X96" s="333"/>
      <c r="Y96" s="333"/>
      <c r="Z96" s="333"/>
    </row>
    <row r="97" customFormat="false" ht="12" hidden="false" customHeight="true" outlineLevel="0" collapsed="false">
      <c r="A97" s="8"/>
      <c r="B97" s="355"/>
      <c r="C97" s="344" t="n">
        <f aca="false">IF(F97&gt;0,$D$8,0)</f>
        <v>0.024</v>
      </c>
      <c r="D97" s="345" t="n">
        <f aca="false">IF(C97&gt;0,$D$7*(C97/12*(1+C97/12)^$D$9)/((1+C97/12)^$D$9-1),0)</f>
        <v>776.295197525114</v>
      </c>
      <c r="E97" s="350" t="n">
        <v>86</v>
      </c>
      <c r="F97" s="351" t="n">
        <f aca="false">IF(F96-G96&lt;0,0,F96-G96)</f>
        <v>135545.604710888</v>
      </c>
      <c r="G97" s="351" t="n">
        <f aca="false">IF(F97&lt;=0,0,IF(F97&lt;D96,F97,D96-H97))</f>
        <v>505.203988103338</v>
      </c>
      <c r="H97" s="351" t="n">
        <f aca="false">IF(F97&lt;0,0,F97*(C96/12))</f>
        <v>271.091209421776</v>
      </c>
      <c r="I97" s="356"/>
      <c r="J97" s="356"/>
      <c r="K97" s="352" t="n">
        <f aca="false">IF(F97&gt;1,1,0)</f>
        <v>1</v>
      </c>
      <c r="L97" s="8"/>
      <c r="M97" s="8"/>
      <c r="N97" s="333"/>
      <c r="O97" s="333"/>
      <c r="P97" s="333"/>
      <c r="Q97" s="333"/>
      <c r="R97" s="333"/>
      <c r="S97" s="333"/>
      <c r="T97" s="333"/>
      <c r="U97" s="333"/>
      <c r="V97" s="333"/>
      <c r="W97" s="333"/>
      <c r="X97" s="333"/>
      <c r="Y97" s="333"/>
      <c r="Z97" s="333"/>
    </row>
    <row r="98" customFormat="false" ht="12" hidden="false" customHeight="true" outlineLevel="0" collapsed="false">
      <c r="A98" s="8"/>
      <c r="B98" s="355"/>
      <c r="C98" s="344" t="n">
        <f aca="false">IF(F98&gt;0,$D$8,0)</f>
        <v>0.024</v>
      </c>
      <c r="D98" s="345" t="n">
        <f aca="false">IF(C98&gt;0,$D$7*(C98/12*(1+C98/12)^$D$9)/((1+C98/12)^$D$9-1),0)</f>
        <v>776.295197525114</v>
      </c>
      <c r="E98" s="350" t="n">
        <v>87</v>
      </c>
      <c r="F98" s="351" t="n">
        <f aca="false">IF(F97-G97&lt;0,0,F97-G97)</f>
        <v>135040.400722785</v>
      </c>
      <c r="G98" s="351" t="n">
        <f aca="false">IF(F98&lt;=0,0,IF(F98&lt;D97,F98,D97-H98))</f>
        <v>506.214396079545</v>
      </c>
      <c r="H98" s="351" t="n">
        <f aca="false">IF(F98&lt;0,0,F98*(C97/12))</f>
        <v>270.080801445569</v>
      </c>
      <c r="I98" s="356"/>
      <c r="J98" s="356"/>
      <c r="K98" s="352" t="n">
        <f aca="false">IF(F98&gt;1,1,0)</f>
        <v>1</v>
      </c>
      <c r="L98" s="8"/>
      <c r="M98" s="8"/>
      <c r="N98" s="333"/>
      <c r="O98" s="333"/>
      <c r="P98" s="333"/>
      <c r="Q98" s="333"/>
      <c r="R98" s="333"/>
      <c r="S98" s="333"/>
      <c r="T98" s="333"/>
      <c r="U98" s="333"/>
      <c r="V98" s="333"/>
      <c r="W98" s="333"/>
      <c r="X98" s="333"/>
      <c r="Y98" s="333"/>
      <c r="Z98" s="333"/>
    </row>
    <row r="99" customFormat="false" ht="12" hidden="false" customHeight="true" outlineLevel="0" collapsed="false">
      <c r="A99" s="8"/>
      <c r="B99" s="355"/>
      <c r="C99" s="344" t="n">
        <f aca="false">IF(F99&gt;0,$D$8,0)</f>
        <v>0.024</v>
      </c>
      <c r="D99" s="345" t="n">
        <f aca="false">IF(C99&gt;0,$D$7*(C99/12*(1+C99/12)^$D$9)/((1+C99/12)^$D$9-1),0)</f>
        <v>776.295197525114</v>
      </c>
      <c r="E99" s="350" t="n">
        <v>88</v>
      </c>
      <c r="F99" s="351" t="n">
        <f aca="false">IF(F98-G98&lt;0,0,F98-G98)</f>
        <v>134534.186326705</v>
      </c>
      <c r="G99" s="351" t="n">
        <f aca="false">IF(F99&lt;=0,0,IF(F99&lt;D98,F99,D98-H99))</f>
        <v>507.226824871704</v>
      </c>
      <c r="H99" s="351" t="n">
        <f aca="false">IF(F99&lt;0,0,F99*(C98/12))</f>
        <v>269.06837265341</v>
      </c>
      <c r="I99" s="356"/>
      <c r="J99" s="356"/>
      <c r="K99" s="352" t="n">
        <f aca="false">IF(F99&gt;1,1,0)</f>
        <v>1</v>
      </c>
      <c r="L99" s="8"/>
      <c r="M99" s="8"/>
      <c r="N99" s="333"/>
      <c r="O99" s="333"/>
      <c r="P99" s="333"/>
      <c r="Q99" s="333"/>
      <c r="R99" s="333"/>
      <c r="S99" s="333"/>
      <c r="T99" s="333"/>
      <c r="U99" s="333"/>
      <c r="V99" s="333"/>
      <c r="W99" s="333"/>
      <c r="X99" s="333"/>
      <c r="Y99" s="333"/>
      <c r="Z99" s="333"/>
    </row>
    <row r="100" customFormat="false" ht="12" hidden="false" customHeight="true" outlineLevel="0" collapsed="false">
      <c r="A100" s="8"/>
      <c r="B100" s="355"/>
      <c r="C100" s="344" t="n">
        <f aca="false">IF(F100&gt;0,$D$8,0)</f>
        <v>0.024</v>
      </c>
      <c r="D100" s="345" t="n">
        <f aca="false">IF(C100&gt;0,$D$7*(C100/12*(1+C100/12)^$D$9)/((1+C100/12)^$D$9-1),0)</f>
        <v>776.295197525114</v>
      </c>
      <c r="E100" s="350" t="n">
        <v>89</v>
      </c>
      <c r="F100" s="351" t="n">
        <f aca="false">IF(F99-G99&lt;0,0,F99-G99)</f>
        <v>134026.959501833</v>
      </c>
      <c r="G100" s="351" t="n">
        <f aca="false">IF(F100&lt;=0,0,IF(F100&lt;D99,F100,D99-H100))</f>
        <v>508.241278521447</v>
      </c>
      <c r="H100" s="351" t="n">
        <f aca="false">IF(F100&lt;0,0,F100*(C99/12))</f>
        <v>268.053919003666</v>
      </c>
      <c r="I100" s="356"/>
      <c r="J100" s="356"/>
      <c r="K100" s="352" t="n">
        <f aca="false">IF(F100&gt;1,1,0)</f>
        <v>1</v>
      </c>
      <c r="L100" s="8"/>
      <c r="M100" s="8"/>
      <c r="N100" s="333"/>
      <c r="O100" s="333"/>
      <c r="P100" s="333"/>
      <c r="Q100" s="333"/>
      <c r="R100" s="333"/>
      <c r="S100" s="333"/>
      <c r="T100" s="333"/>
      <c r="U100" s="333"/>
      <c r="V100" s="333"/>
      <c r="W100" s="333"/>
      <c r="X100" s="333"/>
      <c r="Y100" s="333"/>
      <c r="Z100" s="333"/>
    </row>
    <row r="101" customFormat="false" ht="12" hidden="false" customHeight="true" outlineLevel="0" collapsed="false">
      <c r="A101" s="8"/>
      <c r="B101" s="355"/>
      <c r="C101" s="344" t="n">
        <f aca="false">IF(F101&gt;0,$D$8,0)</f>
        <v>0.024</v>
      </c>
      <c r="D101" s="345" t="n">
        <f aca="false">IF(C101&gt;0,$D$7*(C101/12*(1+C101/12)^$D$9)/((1+C101/12)^$D$9-1),0)</f>
        <v>776.295197525114</v>
      </c>
      <c r="E101" s="350" t="n">
        <v>90</v>
      </c>
      <c r="F101" s="351" t="n">
        <f aca="false">IF(F100-G100&lt;0,0,F100-G100)</f>
        <v>133518.718223312</v>
      </c>
      <c r="G101" s="351" t="n">
        <f aca="false">IF(F101&lt;=0,0,IF(F101&lt;D100,F101,D100-H101))</f>
        <v>509.25776107849</v>
      </c>
      <c r="H101" s="351" t="n">
        <f aca="false">IF(F101&lt;0,0,F101*(C100/12))</f>
        <v>267.037436446624</v>
      </c>
      <c r="I101" s="356"/>
      <c r="J101" s="356"/>
      <c r="K101" s="352" t="n">
        <f aca="false">IF(F101&gt;1,1,0)</f>
        <v>1</v>
      </c>
      <c r="L101" s="8"/>
      <c r="M101" s="8"/>
      <c r="N101" s="333"/>
      <c r="O101" s="333"/>
      <c r="P101" s="333"/>
      <c r="Q101" s="333"/>
      <c r="R101" s="333"/>
      <c r="S101" s="333"/>
      <c r="T101" s="333"/>
      <c r="U101" s="333"/>
      <c r="V101" s="333"/>
      <c r="W101" s="333"/>
      <c r="X101" s="333"/>
      <c r="Y101" s="333"/>
      <c r="Z101" s="333"/>
    </row>
    <row r="102" customFormat="false" ht="12" hidden="false" customHeight="true" outlineLevel="0" collapsed="false">
      <c r="A102" s="8"/>
      <c r="B102" s="355"/>
      <c r="C102" s="344" t="n">
        <f aca="false">IF(F102&gt;0,$D$8,0)</f>
        <v>0.024</v>
      </c>
      <c r="D102" s="345" t="n">
        <f aca="false">IF(C102&gt;0,$D$7*(C102/12*(1+C102/12)^$D$9)/((1+C102/12)^$D$9-1),0)</f>
        <v>776.295197525114</v>
      </c>
      <c r="E102" s="350" t="n">
        <v>91</v>
      </c>
      <c r="F102" s="351" t="n">
        <f aca="false">IF(F101-G101&lt;0,0,F101-G101)</f>
        <v>133009.460462233</v>
      </c>
      <c r="G102" s="351" t="n">
        <f aca="false">IF(F102&lt;=0,0,IF(F102&lt;D101,F102,D101-H102))</f>
        <v>510.276276600647</v>
      </c>
      <c r="H102" s="351" t="n">
        <f aca="false">IF(F102&lt;0,0,F102*(C101/12))</f>
        <v>266.018920924467</v>
      </c>
      <c r="I102" s="356"/>
      <c r="J102" s="356"/>
      <c r="K102" s="352" t="n">
        <f aca="false">IF(F102&gt;1,1,0)</f>
        <v>1</v>
      </c>
      <c r="L102" s="8"/>
      <c r="M102" s="8"/>
      <c r="N102" s="333"/>
      <c r="O102" s="333"/>
      <c r="P102" s="333"/>
      <c r="Q102" s="333"/>
      <c r="R102" s="333"/>
      <c r="S102" s="333"/>
      <c r="T102" s="333"/>
      <c r="U102" s="333"/>
      <c r="V102" s="333"/>
      <c r="W102" s="333"/>
      <c r="X102" s="333"/>
      <c r="Y102" s="333"/>
      <c r="Z102" s="333"/>
    </row>
    <row r="103" customFormat="false" ht="12" hidden="false" customHeight="true" outlineLevel="0" collapsed="false">
      <c r="A103" s="8"/>
      <c r="B103" s="355"/>
      <c r="C103" s="344" t="n">
        <f aca="false">IF(F103&gt;0,$D$8,0)</f>
        <v>0.024</v>
      </c>
      <c r="D103" s="345" t="n">
        <f aca="false">IF(C103&gt;0,$D$7*(C103/12*(1+C103/12)^$D$9)/((1+C103/12)^$D$9-1),0)</f>
        <v>776.295197525114</v>
      </c>
      <c r="E103" s="350" t="n">
        <v>92</v>
      </c>
      <c r="F103" s="351" t="n">
        <f aca="false">IF(F102-G102&lt;0,0,F102-G102)</f>
        <v>132499.184185633</v>
      </c>
      <c r="G103" s="351" t="n">
        <f aca="false">IF(F103&lt;=0,0,IF(F103&lt;D102,F103,D102-H103))</f>
        <v>511.296829153849</v>
      </c>
      <c r="H103" s="351" t="n">
        <f aca="false">IF(F103&lt;0,0,F103*(C102/12))</f>
        <v>264.998368371265</v>
      </c>
      <c r="I103" s="356"/>
      <c r="J103" s="356"/>
      <c r="K103" s="352" t="n">
        <f aca="false">IF(F103&gt;1,1,0)</f>
        <v>1</v>
      </c>
      <c r="L103" s="8"/>
      <c r="M103" s="8"/>
      <c r="N103" s="333"/>
      <c r="O103" s="333"/>
      <c r="P103" s="333"/>
      <c r="Q103" s="333"/>
      <c r="R103" s="333"/>
      <c r="S103" s="333"/>
      <c r="T103" s="333"/>
      <c r="U103" s="333"/>
      <c r="V103" s="333"/>
      <c r="W103" s="333"/>
      <c r="X103" s="333"/>
      <c r="Y103" s="333"/>
      <c r="Z103" s="333"/>
    </row>
    <row r="104" customFormat="false" ht="12" hidden="false" customHeight="true" outlineLevel="0" collapsed="false">
      <c r="A104" s="8"/>
      <c r="B104" s="355"/>
      <c r="C104" s="344" t="n">
        <f aca="false">IF(F104&gt;0,$D$8,0)</f>
        <v>0.024</v>
      </c>
      <c r="D104" s="345" t="n">
        <f aca="false">IF(C104&gt;0,$D$7*(C104/12*(1+C104/12)^$D$9)/((1+C104/12)^$D$9-1),0)</f>
        <v>776.295197525114</v>
      </c>
      <c r="E104" s="350" t="n">
        <v>93</v>
      </c>
      <c r="F104" s="351" t="n">
        <f aca="false">IF(F103-G103&lt;0,0,F103-G103)</f>
        <v>131987.887356479</v>
      </c>
      <c r="G104" s="351" t="n">
        <f aca="false">IF(F104&lt;=0,0,IF(F104&lt;D103,F104,D103-H104))</f>
        <v>512.319422812156</v>
      </c>
      <c r="H104" s="351" t="n">
        <f aca="false">IF(F104&lt;0,0,F104*(C103/12))</f>
        <v>263.975774712958</v>
      </c>
      <c r="I104" s="356"/>
      <c r="J104" s="356"/>
      <c r="K104" s="352" t="n">
        <f aca="false">IF(F104&gt;1,1,0)</f>
        <v>1</v>
      </c>
      <c r="L104" s="8"/>
      <c r="M104" s="8"/>
      <c r="N104" s="333"/>
      <c r="O104" s="333"/>
      <c r="P104" s="333"/>
      <c r="Q104" s="333"/>
      <c r="R104" s="333"/>
      <c r="S104" s="333"/>
      <c r="T104" s="333"/>
      <c r="U104" s="333"/>
      <c r="V104" s="333"/>
      <c r="W104" s="333"/>
      <c r="X104" s="333"/>
      <c r="Y104" s="333"/>
      <c r="Z104" s="333"/>
    </row>
    <row r="105" customFormat="false" ht="12" hidden="false" customHeight="true" outlineLevel="0" collapsed="false">
      <c r="A105" s="8"/>
      <c r="B105" s="355"/>
      <c r="C105" s="344" t="n">
        <f aca="false">IF(F105&gt;0,$D$8,0)</f>
        <v>0.024</v>
      </c>
      <c r="D105" s="345" t="n">
        <f aca="false">IF(C105&gt;0,$D$7*(C105/12*(1+C105/12)^$D$9)/((1+C105/12)^$D$9-1),0)</f>
        <v>776.295197525114</v>
      </c>
      <c r="E105" s="350" t="n">
        <v>94</v>
      </c>
      <c r="F105" s="351" t="n">
        <f aca="false">IF(F104-G104&lt;0,0,F104-G104)</f>
        <v>131475.567933667</v>
      </c>
      <c r="G105" s="351" t="n">
        <f aca="false">IF(F105&lt;=0,0,IF(F105&lt;D104,F105,D104-H105))</f>
        <v>513.344061657781</v>
      </c>
      <c r="H105" s="351" t="n">
        <f aca="false">IF(F105&lt;0,0,F105*(C104/12))</f>
        <v>262.951135867333</v>
      </c>
      <c r="I105" s="356"/>
      <c r="J105" s="356"/>
      <c r="K105" s="352" t="n">
        <f aca="false">IF(F105&gt;1,1,0)</f>
        <v>1</v>
      </c>
      <c r="L105" s="8"/>
      <c r="M105" s="8"/>
      <c r="N105" s="333"/>
      <c r="O105" s="333"/>
      <c r="P105" s="333"/>
      <c r="Q105" s="333"/>
      <c r="R105" s="333"/>
      <c r="S105" s="333"/>
      <c r="T105" s="333"/>
      <c r="U105" s="333"/>
      <c r="V105" s="333"/>
      <c r="W105" s="333"/>
      <c r="X105" s="333"/>
      <c r="Y105" s="333"/>
      <c r="Z105" s="333"/>
    </row>
    <row r="106" customFormat="false" ht="12" hidden="false" customHeight="true" outlineLevel="0" collapsed="false">
      <c r="A106" s="8"/>
      <c r="B106" s="355"/>
      <c r="C106" s="344" t="n">
        <f aca="false">IF(F106&gt;0,$D$8,0)</f>
        <v>0.024</v>
      </c>
      <c r="D106" s="345" t="n">
        <f aca="false">IF(C106&gt;0,$D$7*(C106/12*(1+C106/12)^$D$9)/((1+C106/12)^$D$9-1),0)</f>
        <v>776.295197525114</v>
      </c>
      <c r="E106" s="350" t="n">
        <v>95</v>
      </c>
      <c r="F106" s="351" t="n">
        <f aca="false">IF(F105-G105&lt;0,0,F105-G105)</f>
        <v>130962.223872009</v>
      </c>
      <c r="G106" s="351" t="n">
        <f aca="false">IF(F106&lt;=0,0,IF(F106&lt;D105,F106,D105-H106))</f>
        <v>514.370749781096</v>
      </c>
      <c r="H106" s="351" t="n">
        <f aca="false">IF(F106&lt;0,0,F106*(C105/12))</f>
        <v>261.924447744018</v>
      </c>
      <c r="I106" s="356"/>
      <c r="J106" s="356"/>
      <c r="K106" s="352" t="n">
        <f aca="false">IF(F106&gt;1,1,0)</f>
        <v>1</v>
      </c>
      <c r="L106" s="8"/>
      <c r="M106" s="8"/>
      <c r="N106" s="333"/>
      <c r="O106" s="333"/>
      <c r="P106" s="333"/>
      <c r="Q106" s="333"/>
      <c r="R106" s="333"/>
      <c r="S106" s="333"/>
      <c r="T106" s="333"/>
      <c r="U106" s="333"/>
      <c r="V106" s="333"/>
      <c r="W106" s="333"/>
      <c r="X106" s="333"/>
      <c r="Y106" s="333"/>
      <c r="Z106" s="333"/>
    </row>
    <row r="107" customFormat="false" ht="12" hidden="false" customHeight="true" outlineLevel="0" collapsed="false">
      <c r="A107" s="8"/>
      <c r="B107" s="355"/>
      <c r="C107" s="344" t="n">
        <f aca="false">IF(F107&gt;0,$D$8,0)</f>
        <v>0.024</v>
      </c>
      <c r="D107" s="345" t="n">
        <f aca="false">IF(C107&gt;0,$D$7*(C107/12*(1+C107/12)^$D$9)/((1+C107/12)^$D$9-1),0)</f>
        <v>776.295197525114</v>
      </c>
      <c r="E107" s="357" t="n">
        <v>96</v>
      </c>
      <c r="F107" s="351" t="n">
        <f aca="false">IF(F106-G106&lt;0,0,F106-G106)</f>
        <v>130447.853122228</v>
      </c>
      <c r="G107" s="351" t="n">
        <f aca="false">IF(F107&lt;=0,0,IF(F107&lt;D106,F107,D106-H107))</f>
        <v>515.399491280658</v>
      </c>
      <c r="H107" s="351" t="n">
        <f aca="false">IF(F107&lt;0,0,F107*(C106/12))</f>
        <v>260.895706244456</v>
      </c>
      <c r="I107" s="356"/>
      <c r="J107" s="356"/>
      <c r="K107" s="358" t="n">
        <f aca="false">IF(F107&gt;1,1,0)</f>
        <v>1</v>
      </c>
      <c r="L107" s="8"/>
      <c r="M107" s="8"/>
      <c r="N107" s="333"/>
      <c r="O107" s="333"/>
      <c r="P107" s="333"/>
      <c r="Q107" s="333"/>
      <c r="R107" s="333"/>
      <c r="S107" s="333"/>
      <c r="T107" s="333"/>
      <c r="U107" s="333"/>
      <c r="V107" s="333"/>
      <c r="W107" s="333"/>
      <c r="X107" s="333"/>
      <c r="Y107" s="333"/>
      <c r="Z107" s="333"/>
    </row>
    <row r="108" customFormat="false" ht="12" hidden="false" customHeight="true" outlineLevel="0" collapsed="false">
      <c r="A108" s="8"/>
      <c r="B108" s="355" t="n">
        <v>9</v>
      </c>
      <c r="C108" s="344" t="n">
        <f aca="false">IF(F108&gt;0,$D$8,0)</f>
        <v>0.024</v>
      </c>
      <c r="D108" s="345" t="n">
        <f aca="false">IF(C108&gt;0,$D$7*(C108/12*(1+C108/12)^$D$9)/((1+C108/12)^$D$9-1),0)</f>
        <v>776.295197525114</v>
      </c>
      <c r="E108" s="346" t="n">
        <v>97</v>
      </c>
      <c r="F108" s="351" t="n">
        <f aca="false">IF(F107-G107&lt;0,0,F107-G107)</f>
        <v>129932.453630947</v>
      </c>
      <c r="G108" s="351" t="n">
        <f aca="false">IF(F108&lt;=0,0,IF(F108&lt;D107,F108,D107-H108))</f>
        <v>516.43029026322</v>
      </c>
      <c r="H108" s="351" t="n">
        <f aca="false">IF(F108&lt;0,0,F108*(C107/12))</f>
        <v>259.864907261894</v>
      </c>
      <c r="I108" s="356" t="n">
        <f aca="false">SUM(G108:G119)</f>
        <v>6265.78879175235</v>
      </c>
      <c r="J108" s="356" t="n">
        <f aca="false">SUM(H108:H119)</f>
        <v>3049.75357854909</v>
      </c>
      <c r="K108" s="349" t="n">
        <f aca="false">IF(F108&gt;1,1,0)</f>
        <v>1</v>
      </c>
      <c r="L108" s="8"/>
      <c r="M108" s="8"/>
      <c r="N108" s="333"/>
      <c r="O108" s="333"/>
      <c r="P108" s="333"/>
      <c r="Q108" s="333"/>
      <c r="R108" s="333"/>
      <c r="S108" s="333"/>
      <c r="T108" s="333"/>
      <c r="U108" s="333"/>
      <c r="V108" s="333"/>
      <c r="W108" s="333"/>
      <c r="X108" s="333"/>
      <c r="Y108" s="333"/>
      <c r="Z108" s="333"/>
    </row>
    <row r="109" customFormat="false" ht="12" hidden="false" customHeight="true" outlineLevel="0" collapsed="false">
      <c r="A109" s="8"/>
      <c r="B109" s="355"/>
      <c r="C109" s="344" t="n">
        <f aca="false">IF(F109&gt;0,$D$8,0)</f>
        <v>0.024</v>
      </c>
      <c r="D109" s="345" t="n">
        <f aca="false">IF(C109&gt;0,$D$7*(C109/12*(1+C109/12)^$D$9)/((1+C109/12)^$D$9-1),0)</f>
        <v>776.295197525114</v>
      </c>
      <c r="E109" s="350" t="n">
        <v>98</v>
      </c>
      <c r="F109" s="351" t="n">
        <f aca="false">IF(F108-G108&lt;0,0,F108-G108)</f>
        <v>129416.023340684</v>
      </c>
      <c r="G109" s="351" t="n">
        <f aca="false">IF(F109&lt;=0,0,IF(F109&lt;D108,F109,D108-H109))</f>
        <v>517.463150843746</v>
      </c>
      <c r="H109" s="351" t="n">
        <f aca="false">IF(F109&lt;0,0,F109*(C108/12))</f>
        <v>258.832046681368</v>
      </c>
      <c r="I109" s="356"/>
      <c r="J109" s="356"/>
      <c r="K109" s="352" t="n">
        <f aca="false">IF(F109&gt;1,1,0)</f>
        <v>1</v>
      </c>
      <c r="L109" s="8"/>
      <c r="M109" s="8"/>
      <c r="N109" s="333"/>
      <c r="O109" s="333"/>
      <c r="P109" s="333"/>
      <c r="Q109" s="333"/>
      <c r="R109" s="333"/>
      <c r="S109" s="333"/>
      <c r="T109" s="333"/>
      <c r="U109" s="333"/>
      <c r="V109" s="333"/>
      <c r="W109" s="333"/>
      <c r="X109" s="333"/>
      <c r="Y109" s="333"/>
      <c r="Z109" s="333"/>
    </row>
    <row r="110" customFormat="false" ht="12" hidden="false" customHeight="true" outlineLevel="0" collapsed="false">
      <c r="A110" s="8"/>
      <c r="B110" s="355"/>
      <c r="C110" s="344" t="n">
        <f aca="false">IF(F110&gt;0,$D$8,0)</f>
        <v>0.024</v>
      </c>
      <c r="D110" s="345" t="n">
        <f aca="false">IF(C110&gt;0,$D$7*(C110/12*(1+C110/12)^$D$9)/((1+C110/12)^$D$9-1),0)</f>
        <v>776.295197525114</v>
      </c>
      <c r="E110" s="350" t="n">
        <v>99</v>
      </c>
      <c r="F110" s="351" t="n">
        <f aca="false">IF(F109-G109&lt;0,0,F109-G109)</f>
        <v>128898.56018984</v>
      </c>
      <c r="G110" s="351" t="n">
        <f aca="false">IF(F110&lt;=0,0,IF(F110&lt;D109,F110,D109-H110))</f>
        <v>518.498077145434</v>
      </c>
      <c r="H110" s="351" t="n">
        <f aca="false">IF(F110&lt;0,0,F110*(C109/12))</f>
        <v>257.79712037968</v>
      </c>
      <c r="I110" s="356"/>
      <c r="J110" s="356"/>
      <c r="K110" s="352" t="n">
        <f aca="false">IF(F110&gt;1,1,0)</f>
        <v>1</v>
      </c>
      <c r="L110" s="8"/>
      <c r="M110" s="8"/>
      <c r="N110" s="333"/>
      <c r="O110" s="333"/>
      <c r="P110" s="333"/>
      <c r="Q110" s="333"/>
      <c r="R110" s="333"/>
      <c r="S110" s="333"/>
      <c r="T110" s="333"/>
      <c r="U110" s="333"/>
      <c r="V110" s="333"/>
      <c r="W110" s="333"/>
      <c r="X110" s="333"/>
      <c r="Y110" s="333"/>
      <c r="Z110" s="333"/>
    </row>
    <row r="111" customFormat="false" ht="12" hidden="false" customHeight="true" outlineLevel="0" collapsed="false">
      <c r="A111" s="8"/>
      <c r="B111" s="355"/>
      <c r="C111" s="344" t="n">
        <f aca="false">IF(F111&gt;0,$D$8,0)</f>
        <v>0.024</v>
      </c>
      <c r="D111" s="345" t="n">
        <f aca="false">IF(C111&gt;0,$D$7*(C111/12*(1+C111/12)^$D$9)/((1+C111/12)^$D$9-1),0)</f>
        <v>776.295197525114</v>
      </c>
      <c r="E111" s="350" t="n">
        <v>100</v>
      </c>
      <c r="F111" s="351" t="n">
        <f aca="false">IF(F110-G110&lt;0,0,F110-G110)</f>
        <v>128380.062112695</v>
      </c>
      <c r="G111" s="351" t="n">
        <f aca="false">IF(F111&lt;=0,0,IF(F111&lt;D110,F111,D110-H111))</f>
        <v>519.535073299724</v>
      </c>
      <c r="H111" s="351" t="n">
        <f aca="false">IF(F111&lt;0,0,F111*(C110/12))</f>
        <v>256.760124225389</v>
      </c>
      <c r="I111" s="356"/>
      <c r="J111" s="356"/>
      <c r="K111" s="352" t="n">
        <f aca="false">IF(F111&gt;1,1,0)</f>
        <v>1</v>
      </c>
      <c r="L111" s="8"/>
      <c r="M111" s="8"/>
      <c r="N111" s="333"/>
      <c r="O111" s="333"/>
      <c r="P111" s="333"/>
      <c r="Q111" s="333"/>
      <c r="R111" s="333"/>
      <c r="S111" s="333"/>
      <c r="T111" s="333"/>
      <c r="U111" s="333"/>
      <c r="V111" s="333"/>
      <c r="W111" s="333"/>
      <c r="X111" s="333"/>
      <c r="Y111" s="333"/>
      <c r="Z111" s="333"/>
    </row>
    <row r="112" customFormat="false" ht="12" hidden="false" customHeight="true" outlineLevel="0" collapsed="false">
      <c r="A112" s="8"/>
      <c r="B112" s="355"/>
      <c r="C112" s="344" t="n">
        <f aca="false">IF(F112&gt;0,$D$8,0)</f>
        <v>0.024</v>
      </c>
      <c r="D112" s="345" t="n">
        <f aca="false">IF(C112&gt;0,$D$7*(C112/12*(1+C112/12)^$D$9)/((1+C112/12)^$D$9-1),0)</f>
        <v>776.295197525114</v>
      </c>
      <c r="E112" s="350" t="n">
        <v>101</v>
      </c>
      <c r="F112" s="351" t="n">
        <f aca="false">IF(F111-G111&lt;0,0,F111-G111)</f>
        <v>127860.527039395</v>
      </c>
      <c r="G112" s="351" t="n">
        <f aca="false">IF(F112&lt;=0,0,IF(F112&lt;D111,F112,D111-H112))</f>
        <v>520.574143446324</v>
      </c>
      <c r="H112" s="351" t="n">
        <f aca="false">IF(F112&lt;0,0,F112*(C111/12))</f>
        <v>255.72105407879</v>
      </c>
      <c r="I112" s="356"/>
      <c r="J112" s="356"/>
      <c r="K112" s="352" t="n">
        <f aca="false">IF(F112&gt;1,1,0)</f>
        <v>1</v>
      </c>
      <c r="L112" s="8"/>
      <c r="M112" s="8"/>
      <c r="N112" s="333"/>
      <c r="O112" s="333"/>
      <c r="P112" s="333"/>
      <c r="Q112" s="333"/>
      <c r="R112" s="333"/>
      <c r="S112" s="333"/>
      <c r="T112" s="333"/>
      <c r="U112" s="333"/>
      <c r="V112" s="333"/>
      <c r="W112" s="333"/>
      <c r="X112" s="333"/>
      <c r="Y112" s="333"/>
      <c r="Z112" s="333"/>
    </row>
    <row r="113" customFormat="false" ht="12" hidden="false" customHeight="true" outlineLevel="0" collapsed="false">
      <c r="A113" s="8"/>
      <c r="B113" s="355"/>
      <c r="C113" s="344" t="n">
        <f aca="false">IF(F113&gt;0,$D$8,0)</f>
        <v>0.024</v>
      </c>
      <c r="D113" s="345" t="n">
        <f aca="false">IF(C113&gt;0,$D$7*(C113/12*(1+C113/12)^$D$9)/((1+C113/12)^$D$9-1),0)</f>
        <v>776.295197525114</v>
      </c>
      <c r="E113" s="350" t="n">
        <v>102</v>
      </c>
      <c r="F113" s="351" t="n">
        <f aca="false">IF(F112-G112&lt;0,0,F112-G112)</f>
        <v>127339.952895949</v>
      </c>
      <c r="G113" s="351" t="n">
        <f aca="false">IF(F113&lt;=0,0,IF(F113&lt;D112,F113,D112-H113))</f>
        <v>521.615291733217</v>
      </c>
      <c r="H113" s="351" t="n">
        <f aca="false">IF(F113&lt;0,0,F113*(C112/12))</f>
        <v>254.679905791897</v>
      </c>
      <c r="I113" s="356"/>
      <c r="J113" s="356"/>
      <c r="K113" s="352" t="n">
        <f aca="false">IF(F113&gt;1,1,0)</f>
        <v>1</v>
      </c>
      <c r="L113" s="8"/>
      <c r="M113" s="8"/>
      <c r="N113" s="333"/>
      <c r="O113" s="333"/>
      <c r="P113" s="333"/>
      <c r="Q113" s="333"/>
      <c r="R113" s="333"/>
      <c r="S113" s="333"/>
      <c r="T113" s="333"/>
      <c r="U113" s="333"/>
      <c r="V113" s="333"/>
      <c r="W113" s="333"/>
      <c r="X113" s="333"/>
      <c r="Y113" s="333"/>
      <c r="Z113" s="333"/>
    </row>
    <row r="114" customFormat="false" ht="12" hidden="false" customHeight="true" outlineLevel="0" collapsed="false">
      <c r="A114" s="8"/>
      <c r="B114" s="355"/>
      <c r="C114" s="344" t="n">
        <f aca="false">IF(F114&gt;0,$D$8,0)</f>
        <v>0.024</v>
      </c>
      <c r="D114" s="345" t="n">
        <f aca="false">IF(C114&gt;0,$D$7*(C114/12*(1+C114/12)^$D$9)/((1+C114/12)^$D$9-1),0)</f>
        <v>776.295197525114</v>
      </c>
      <c r="E114" s="350" t="n">
        <v>103</v>
      </c>
      <c r="F114" s="351" t="n">
        <f aca="false">IF(F113-G113&lt;0,0,F113-G113)</f>
        <v>126818.337604216</v>
      </c>
      <c r="G114" s="351" t="n">
        <f aca="false">IF(F114&lt;=0,0,IF(F114&lt;D113,F114,D113-H114))</f>
        <v>522.658522316683</v>
      </c>
      <c r="H114" s="351" t="n">
        <f aca="false">IF(F114&lt;0,0,F114*(C113/12))</f>
        <v>253.636675208431</v>
      </c>
      <c r="I114" s="356"/>
      <c r="J114" s="356"/>
      <c r="K114" s="352" t="n">
        <f aca="false">IF(F114&gt;1,1,0)</f>
        <v>1</v>
      </c>
      <c r="L114" s="8"/>
      <c r="M114" s="8"/>
      <c r="N114" s="333"/>
      <c r="O114" s="333"/>
      <c r="P114" s="333"/>
      <c r="Q114" s="333"/>
      <c r="R114" s="333"/>
      <c r="S114" s="333"/>
      <c r="T114" s="333"/>
      <c r="U114" s="333"/>
      <c r="V114" s="333"/>
      <c r="W114" s="333"/>
      <c r="X114" s="333"/>
      <c r="Y114" s="333"/>
      <c r="Z114" s="333"/>
    </row>
    <row r="115" customFormat="false" ht="12" hidden="false" customHeight="true" outlineLevel="0" collapsed="false">
      <c r="A115" s="8"/>
      <c r="B115" s="355"/>
      <c r="C115" s="344" t="n">
        <f aca="false">IF(F115&gt;0,$D$8,0)</f>
        <v>0.024</v>
      </c>
      <c r="D115" s="345" t="n">
        <f aca="false">IF(C115&gt;0,$D$7*(C115/12*(1+C115/12)^$D$9)/((1+C115/12)^$D$9-1),0)</f>
        <v>776.295197525114</v>
      </c>
      <c r="E115" s="350" t="n">
        <v>104</v>
      </c>
      <c r="F115" s="351" t="n">
        <f aca="false">IF(F114-G114&lt;0,0,F114-G114)</f>
        <v>126295.679081899</v>
      </c>
      <c r="G115" s="351" t="n">
        <f aca="false">IF(F115&lt;=0,0,IF(F115&lt;D114,F115,D114-H115))</f>
        <v>523.703839361316</v>
      </c>
      <c r="H115" s="351" t="n">
        <f aca="false">IF(F115&lt;0,0,F115*(C114/12))</f>
        <v>252.591358163798</v>
      </c>
      <c r="I115" s="356"/>
      <c r="J115" s="356"/>
      <c r="K115" s="352" t="n">
        <f aca="false">IF(F115&gt;1,1,0)</f>
        <v>1</v>
      </c>
      <c r="L115" s="8"/>
      <c r="M115" s="8"/>
      <c r="N115" s="333"/>
      <c r="O115" s="333"/>
      <c r="P115" s="333"/>
      <c r="Q115" s="333"/>
      <c r="R115" s="333"/>
      <c r="S115" s="333"/>
      <c r="T115" s="333"/>
      <c r="U115" s="333"/>
      <c r="V115" s="333"/>
      <c r="W115" s="333"/>
      <c r="X115" s="333"/>
      <c r="Y115" s="333"/>
      <c r="Z115" s="333"/>
    </row>
    <row r="116" customFormat="false" ht="12" hidden="false" customHeight="true" outlineLevel="0" collapsed="false">
      <c r="A116" s="8"/>
      <c r="B116" s="355"/>
      <c r="C116" s="344" t="n">
        <f aca="false">IF(F116&gt;0,$D$8,0)</f>
        <v>0.024</v>
      </c>
      <c r="D116" s="345" t="n">
        <f aca="false">IF(C116&gt;0,$D$7*(C116/12*(1+C116/12)^$D$9)/((1+C116/12)^$D$9-1),0)</f>
        <v>776.295197525114</v>
      </c>
      <c r="E116" s="350" t="n">
        <v>105</v>
      </c>
      <c r="F116" s="351" t="n">
        <f aca="false">IF(F115-G115&lt;0,0,F115-G115)</f>
        <v>125771.975242538</v>
      </c>
      <c r="G116" s="351" t="n">
        <f aca="false">IF(F116&lt;=0,0,IF(F116&lt;D115,F116,D115-H116))</f>
        <v>524.751247040039</v>
      </c>
      <c r="H116" s="351" t="n">
        <f aca="false">IF(F116&lt;0,0,F116*(C115/12))</f>
        <v>251.543950485075</v>
      </c>
      <c r="I116" s="356"/>
      <c r="J116" s="356"/>
      <c r="K116" s="352" t="n">
        <f aca="false">IF(F116&gt;1,1,0)</f>
        <v>1</v>
      </c>
      <c r="L116" s="8"/>
      <c r="M116" s="8"/>
      <c r="N116" s="333"/>
      <c r="O116" s="333"/>
      <c r="P116" s="333"/>
      <c r="Q116" s="333"/>
      <c r="R116" s="333"/>
      <c r="S116" s="333"/>
      <c r="T116" s="333"/>
      <c r="U116" s="333"/>
      <c r="V116" s="333"/>
      <c r="W116" s="333"/>
      <c r="X116" s="333"/>
      <c r="Y116" s="333"/>
      <c r="Z116" s="333"/>
    </row>
    <row r="117" customFormat="false" ht="12" hidden="false" customHeight="true" outlineLevel="0" collapsed="false">
      <c r="A117" s="8"/>
      <c r="B117" s="355"/>
      <c r="C117" s="344" t="n">
        <f aca="false">IF(F117&gt;0,$D$8,0)</f>
        <v>0.024</v>
      </c>
      <c r="D117" s="345" t="n">
        <f aca="false">IF(C117&gt;0,$D$7*(C117/12*(1+C117/12)^$D$9)/((1+C117/12)^$D$9-1),0)</f>
        <v>776.295197525114</v>
      </c>
      <c r="E117" s="350" t="n">
        <v>106</v>
      </c>
      <c r="F117" s="351" t="n">
        <f aca="false">IF(F116-G116&lt;0,0,F116-G116)</f>
        <v>125247.223995497</v>
      </c>
      <c r="G117" s="351" t="n">
        <f aca="false">IF(F117&lt;=0,0,IF(F117&lt;D116,F117,D116-H117))</f>
        <v>525.800749534119</v>
      </c>
      <c r="H117" s="351" t="n">
        <f aca="false">IF(F117&lt;0,0,F117*(C116/12))</f>
        <v>250.494447990995</v>
      </c>
      <c r="I117" s="356"/>
      <c r="J117" s="356"/>
      <c r="K117" s="352" t="n">
        <f aca="false">IF(F117&gt;1,1,0)</f>
        <v>1</v>
      </c>
      <c r="L117" s="8"/>
      <c r="M117" s="8"/>
      <c r="N117" s="333"/>
      <c r="O117" s="333"/>
      <c r="P117" s="333"/>
      <c r="Q117" s="333"/>
      <c r="R117" s="333"/>
      <c r="S117" s="333"/>
      <c r="T117" s="333"/>
      <c r="U117" s="333"/>
      <c r="V117" s="333"/>
      <c r="W117" s="333"/>
      <c r="X117" s="333"/>
      <c r="Y117" s="333"/>
      <c r="Z117" s="333"/>
    </row>
    <row r="118" customFormat="false" ht="12" hidden="false" customHeight="true" outlineLevel="0" collapsed="false">
      <c r="A118" s="8"/>
      <c r="B118" s="355"/>
      <c r="C118" s="344" t="n">
        <f aca="false">IF(F118&gt;0,$D$8,0)</f>
        <v>0.024</v>
      </c>
      <c r="D118" s="345" t="n">
        <f aca="false">IF(C118&gt;0,$D$7*(C118/12*(1+C118/12)^$D$9)/((1+C118/12)^$D$9-1),0)</f>
        <v>776.295197525114</v>
      </c>
      <c r="E118" s="350" t="n">
        <v>107</v>
      </c>
      <c r="F118" s="351" t="n">
        <f aca="false">IF(F117-G117&lt;0,0,F117-G117)</f>
        <v>124721.423245963</v>
      </c>
      <c r="G118" s="351" t="n">
        <f aca="false">IF(F118&lt;=0,0,IF(F118&lt;D117,F118,D117-H118))</f>
        <v>526.852351033187</v>
      </c>
      <c r="H118" s="351" t="n">
        <f aca="false">IF(F118&lt;0,0,F118*(C117/12))</f>
        <v>249.442846491927</v>
      </c>
      <c r="I118" s="356"/>
      <c r="J118" s="356"/>
      <c r="K118" s="352" t="n">
        <f aca="false">IF(F118&gt;1,1,0)</f>
        <v>1</v>
      </c>
      <c r="L118" s="8"/>
      <c r="M118" s="8"/>
      <c r="N118" s="333"/>
      <c r="O118" s="333"/>
      <c r="P118" s="333"/>
      <c r="Q118" s="333"/>
      <c r="R118" s="333"/>
      <c r="S118" s="333"/>
      <c r="T118" s="333"/>
      <c r="U118" s="333"/>
      <c r="V118" s="333"/>
      <c r="W118" s="333"/>
      <c r="X118" s="333"/>
      <c r="Y118" s="333"/>
      <c r="Z118" s="333"/>
    </row>
    <row r="119" customFormat="false" ht="12" hidden="false" customHeight="true" outlineLevel="0" collapsed="false">
      <c r="A119" s="8"/>
      <c r="B119" s="355"/>
      <c r="C119" s="344" t="n">
        <f aca="false">IF(F119&gt;0,$D$8,0)</f>
        <v>0.024</v>
      </c>
      <c r="D119" s="345" t="n">
        <f aca="false">IF(C119&gt;0,$D$7*(C119/12*(1+C119/12)^$D$9)/((1+C119/12)^$D$9-1),0)</f>
        <v>776.295197525114</v>
      </c>
      <c r="E119" s="357" t="n">
        <v>108</v>
      </c>
      <c r="F119" s="351" t="n">
        <f aca="false">IF(F118-G118&lt;0,0,F118-G118)</f>
        <v>124194.57089493</v>
      </c>
      <c r="G119" s="351" t="n">
        <f aca="false">IF(F119&lt;=0,0,IF(F119&lt;D118,F119,D118-H119))</f>
        <v>527.906055735254</v>
      </c>
      <c r="H119" s="351" t="n">
        <f aca="false">IF(F119&lt;0,0,F119*(C118/12))</f>
        <v>248.38914178986</v>
      </c>
      <c r="I119" s="356"/>
      <c r="J119" s="356"/>
      <c r="K119" s="358" t="n">
        <f aca="false">IF(F119&gt;1,1,0)</f>
        <v>1</v>
      </c>
      <c r="L119" s="8"/>
      <c r="M119" s="8"/>
      <c r="N119" s="333"/>
      <c r="O119" s="333"/>
      <c r="P119" s="333"/>
      <c r="Q119" s="333"/>
      <c r="R119" s="333"/>
      <c r="S119" s="333"/>
      <c r="T119" s="333"/>
      <c r="U119" s="333"/>
      <c r="V119" s="333"/>
      <c r="W119" s="333"/>
      <c r="X119" s="333"/>
      <c r="Y119" s="333"/>
      <c r="Z119" s="333"/>
    </row>
    <row r="120" customFormat="false" ht="12" hidden="false" customHeight="true" outlineLevel="0" collapsed="false">
      <c r="A120" s="8"/>
      <c r="B120" s="355" t="n">
        <v>10</v>
      </c>
      <c r="C120" s="344" t="n">
        <f aca="false">IF(F120&gt;0,$D$8,0)</f>
        <v>0.024</v>
      </c>
      <c r="D120" s="345" t="n">
        <f aca="false">IF(C120&gt;0,$D$7*(C120/12*(1+C120/12)^$D$9)/((1+C120/12)^$D$9-1),0)</f>
        <v>776.295197525114</v>
      </c>
      <c r="E120" s="346" t="n">
        <v>109</v>
      </c>
      <c r="F120" s="351" t="n">
        <f aca="false">IF(F119-G119&lt;0,0,F119-G119)</f>
        <v>123666.664839195</v>
      </c>
      <c r="G120" s="351" t="n">
        <f aca="false">IF(F120&lt;=0,0,IF(F120&lt;D119,F120,D119-H120))</f>
        <v>528.961867846724</v>
      </c>
      <c r="H120" s="351" t="n">
        <f aca="false">IF(F120&lt;0,0,F120*(C119/12))</f>
        <v>247.33332967839</v>
      </c>
      <c r="I120" s="356" t="n">
        <f aca="false">SUM(G120:G131)</f>
        <v>6417.83296856792</v>
      </c>
      <c r="J120" s="356" t="n">
        <f aca="false">SUM(H120:H131)</f>
        <v>2897.70940173352</v>
      </c>
      <c r="K120" s="349" t="n">
        <f aca="false">IF(F120&gt;1,1,0)</f>
        <v>1</v>
      </c>
      <c r="L120" s="8"/>
      <c r="M120" s="8"/>
      <c r="N120" s="333"/>
      <c r="O120" s="333"/>
      <c r="P120" s="333"/>
      <c r="Q120" s="333"/>
      <c r="R120" s="333"/>
      <c r="S120" s="333"/>
      <c r="T120" s="333"/>
      <c r="U120" s="333"/>
      <c r="V120" s="333"/>
      <c r="W120" s="333"/>
      <c r="X120" s="333"/>
      <c r="Y120" s="333"/>
      <c r="Z120" s="333"/>
    </row>
    <row r="121" customFormat="false" ht="12" hidden="false" customHeight="true" outlineLevel="0" collapsed="false">
      <c r="A121" s="8"/>
      <c r="B121" s="355"/>
      <c r="C121" s="344" t="n">
        <f aca="false">IF(F121&gt;0,$D$8,0)</f>
        <v>0.024</v>
      </c>
      <c r="D121" s="345" t="n">
        <f aca="false">IF(C121&gt;0,$D$7*(C121/12*(1+C121/12)^$D$9)/((1+C121/12)^$D$9-1),0)</f>
        <v>776.295197525114</v>
      </c>
      <c r="E121" s="350" t="n">
        <v>110</v>
      </c>
      <c r="F121" s="351" t="n">
        <f aca="false">IF(F120-G120&lt;0,0,F120-G120)</f>
        <v>123137.702971348</v>
      </c>
      <c r="G121" s="351" t="n">
        <f aca="false">IF(F121&lt;=0,0,IF(F121&lt;D120,F121,D120-H121))</f>
        <v>530.019791582418</v>
      </c>
      <c r="H121" s="351" t="n">
        <f aca="false">IF(F121&lt;0,0,F121*(C120/12))</f>
        <v>246.275405942696</v>
      </c>
      <c r="I121" s="356"/>
      <c r="J121" s="356"/>
      <c r="K121" s="352" t="n">
        <f aca="false">IF(F121&gt;1,1,0)</f>
        <v>1</v>
      </c>
      <c r="L121" s="8"/>
      <c r="M121" s="8"/>
      <c r="N121" s="333"/>
      <c r="O121" s="333"/>
      <c r="P121" s="333"/>
      <c r="Q121" s="333"/>
      <c r="R121" s="333"/>
      <c r="S121" s="333"/>
      <c r="T121" s="333"/>
      <c r="U121" s="333"/>
      <c r="V121" s="333"/>
      <c r="W121" s="333"/>
      <c r="X121" s="333"/>
      <c r="Y121" s="333"/>
      <c r="Z121" s="333"/>
    </row>
    <row r="122" customFormat="false" ht="12" hidden="false" customHeight="true" outlineLevel="0" collapsed="false">
      <c r="A122" s="8"/>
      <c r="B122" s="355"/>
      <c r="C122" s="344" t="n">
        <f aca="false">IF(F122&gt;0,$D$8,0)</f>
        <v>0.024</v>
      </c>
      <c r="D122" s="345" t="n">
        <f aca="false">IF(C122&gt;0,$D$7*(C122/12*(1+C122/12)^$D$9)/((1+C122/12)^$D$9-1),0)</f>
        <v>776.295197525114</v>
      </c>
      <c r="E122" s="350" t="n">
        <v>111</v>
      </c>
      <c r="F122" s="351" t="n">
        <f aca="false">IF(F121-G121&lt;0,0,F121-G121)</f>
        <v>122607.683179766</v>
      </c>
      <c r="G122" s="351" t="n">
        <f aca="false">IF(F122&lt;=0,0,IF(F122&lt;D121,F122,D121-H122))</f>
        <v>531.079831165582</v>
      </c>
      <c r="H122" s="351" t="n">
        <f aca="false">IF(F122&lt;0,0,F122*(C121/12))</f>
        <v>245.215366359532</v>
      </c>
      <c r="I122" s="356"/>
      <c r="J122" s="356"/>
      <c r="K122" s="352" t="n">
        <f aca="false">IF(F122&gt;1,1,0)</f>
        <v>1</v>
      </c>
      <c r="L122" s="8"/>
      <c r="M122" s="8"/>
      <c r="N122" s="333"/>
      <c r="O122" s="333"/>
      <c r="P122" s="333"/>
      <c r="Q122" s="333"/>
      <c r="R122" s="333"/>
      <c r="S122" s="333"/>
      <c r="T122" s="333"/>
      <c r="U122" s="333"/>
      <c r="V122" s="333"/>
      <c r="W122" s="333"/>
      <c r="X122" s="333"/>
      <c r="Y122" s="333"/>
      <c r="Z122" s="333"/>
    </row>
    <row r="123" customFormat="false" ht="12" hidden="false" customHeight="true" outlineLevel="0" collapsed="false">
      <c r="A123" s="8"/>
      <c r="B123" s="355"/>
      <c r="C123" s="344" t="n">
        <f aca="false">IF(F123&gt;0,$D$8,0)</f>
        <v>0.024</v>
      </c>
      <c r="D123" s="345" t="n">
        <f aca="false">IF(C123&gt;0,$D$7*(C123/12*(1+C123/12)^$D$9)/((1+C123/12)^$D$9-1),0)</f>
        <v>776.295197525114</v>
      </c>
      <c r="E123" s="350" t="n">
        <v>112</v>
      </c>
      <c r="F123" s="351" t="n">
        <f aca="false">IF(F122-G122&lt;0,0,F122-G122)</f>
        <v>122076.6033486</v>
      </c>
      <c r="G123" s="351" t="n">
        <f aca="false">IF(F123&lt;=0,0,IF(F123&lt;D122,F123,D122-H123))</f>
        <v>532.141990827914</v>
      </c>
      <c r="H123" s="351" t="n">
        <f aca="false">IF(F123&lt;0,0,F123*(C122/12))</f>
        <v>244.1532066972</v>
      </c>
      <c r="I123" s="356"/>
      <c r="J123" s="356"/>
      <c r="K123" s="352" t="n">
        <f aca="false">IF(F123&gt;1,1,0)</f>
        <v>1</v>
      </c>
      <c r="L123" s="8"/>
      <c r="M123" s="8"/>
      <c r="N123" s="333"/>
      <c r="O123" s="333"/>
      <c r="P123" s="333"/>
      <c r="Q123" s="333"/>
      <c r="R123" s="333"/>
      <c r="S123" s="333"/>
      <c r="T123" s="333"/>
      <c r="U123" s="333"/>
      <c r="V123" s="333"/>
      <c r="W123" s="333"/>
      <c r="X123" s="333"/>
      <c r="Y123" s="333"/>
      <c r="Z123" s="333"/>
    </row>
    <row r="124" customFormat="false" ht="12" hidden="false" customHeight="true" outlineLevel="0" collapsed="false">
      <c r="A124" s="8"/>
      <c r="B124" s="355"/>
      <c r="C124" s="344" t="n">
        <f aca="false">IF(F124&gt;0,$D$8,0)</f>
        <v>0.024</v>
      </c>
      <c r="D124" s="345" t="n">
        <f aca="false">IF(C124&gt;0,$D$7*(C124/12*(1+C124/12)^$D$9)/((1+C124/12)^$D$9-1),0)</f>
        <v>776.295197525114</v>
      </c>
      <c r="E124" s="350" t="n">
        <v>113</v>
      </c>
      <c r="F124" s="351" t="n">
        <f aca="false">IF(F123-G123&lt;0,0,F123-G123)</f>
        <v>121544.461357772</v>
      </c>
      <c r="G124" s="351" t="n">
        <f aca="false">IF(F124&lt;=0,0,IF(F124&lt;D123,F124,D123-H124))</f>
        <v>533.206274809569</v>
      </c>
      <c r="H124" s="351" t="n">
        <f aca="false">IF(F124&lt;0,0,F124*(C123/12))</f>
        <v>243.088922715545</v>
      </c>
      <c r="I124" s="356"/>
      <c r="J124" s="356"/>
      <c r="K124" s="352" t="n">
        <f aca="false">IF(F124&gt;1,1,0)</f>
        <v>1</v>
      </c>
      <c r="L124" s="8"/>
      <c r="M124" s="8"/>
      <c r="N124" s="333"/>
      <c r="O124" s="333"/>
      <c r="P124" s="333"/>
      <c r="Q124" s="333"/>
      <c r="R124" s="333"/>
      <c r="S124" s="333"/>
      <c r="T124" s="333"/>
      <c r="U124" s="333"/>
      <c r="V124" s="333"/>
      <c r="W124" s="333"/>
      <c r="X124" s="333"/>
      <c r="Y124" s="333"/>
      <c r="Z124" s="333"/>
    </row>
    <row r="125" customFormat="false" ht="12" hidden="false" customHeight="true" outlineLevel="0" collapsed="false">
      <c r="A125" s="8"/>
      <c r="B125" s="355"/>
      <c r="C125" s="344" t="n">
        <f aca="false">IF(F125&gt;0,$D$8,0)</f>
        <v>0.024</v>
      </c>
      <c r="D125" s="345" t="n">
        <f aca="false">IF(C125&gt;0,$D$7*(C125/12*(1+C125/12)^$D$9)/((1+C125/12)^$D$9-1),0)</f>
        <v>776.295197525114</v>
      </c>
      <c r="E125" s="350" t="n">
        <v>114</v>
      </c>
      <c r="F125" s="351" t="n">
        <f aca="false">IF(F124-G124&lt;0,0,F124-G124)</f>
        <v>121011.255082963</v>
      </c>
      <c r="G125" s="351" t="n">
        <f aca="false">IF(F125&lt;=0,0,IF(F125&lt;D124,F125,D124-H125))</f>
        <v>534.272687359189</v>
      </c>
      <c r="H125" s="351" t="n">
        <f aca="false">IF(F125&lt;0,0,F125*(C124/12))</f>
        <v>242.022510165925</v>
      </c>
      <c r="I125" s="356"/>
      <c r="J125" s="356"/>
      <c r="K125" s="352" t="n">
        <f aca="false">IF(F125&gt;1,1,0)</f>
        <v>1</v>
      </c>
      <c r="L125" s="8"/>
      <c r="M125" s="8"/>
      <c r="N125" s="333"/>
      <c r="O125" s="333"/>
      <c r="P125" s="333"/>
      <c r="Q125" s="333"/>
      <c r="R125" s="333"/>
      <c r="S125" s="333"/>
      <c r="T125" s="333"/>
      <c r="U125" s="333"/>
      <c r="V125" s="333"/>
      <c r="W125" s="333"/>
      <c r="X125" s="333"/>
      <c r="Y125" s="333"/>
      <c r="Z125" s="333"/>
    </row>
    <row r="126" customFormat="false" ht="12" hidden="false" customHeight="true" outlineLevel="0" collapsed="false">
      <c r="A126" s="8"/>
      <c r="B126" s="355"/>
      <c r="C126" s="344" t="n">
        <f aca="false">IF(F126&gt;0,$D$8,0)</f>
        <v>0.024</v>
      </c>
      <c r="D126" s="345" t="n">
        <f aca="false">IF(C126&gt;0,$D$7*(C126/12*(1+C126/12)^$D$9)/((1+C126/12)^$D$9-1),0)</f>
        <v>776.295197525114</v>
      </c>
      <c r="E126" s="350" t="n">
        <v>115</v>
      </c>
      <c r="F126" s="351" t="n">
        <f aca="false">IF(F125-G125&lt;0,0,F125-G125)</f>
        <v>120476.982395604</v>
      </c>
      <c r="G126" s="351" t="n">
        <f aca="false">IF(F126&lt;=0,0,IF(F126&lt;D125,F126,D125-H126))</f>
        <v>535.341232733907</v>
      </c>
      <c r="H126" s="351" t="n">
        <f aca="false">IF(F126&lt;0,0,F126*(C125/12))</f>
        <v>240.953964791207</v>
      </c>
      <c r="I126" s="356"/>
      <c r="J126" s="356"/>
      <c r="K126" s="352" t="n">
        <f aca="false">IF(F126&gt;1,1,0)</f>
        <v>1</v>
      </c>
      <c r="L126" s="8"/>
      <c r="M126" s="8"/>
      <c r="N126" s="333"/>
      <c r="O126" s="333"/>
      <c r="P126" s="333"/>
      <c r="Q126" s="333"/>
      <c r="R126" s="333"/>
      <c r="S126" s="333"/>
      <c r="T126" s="333"/>
      <c r="U126" s="333"/>
      <c r="V126" s="333"/>
      <c r="W126" s="333"/>
      <c r="X126" s="333"/>
      <c r="Y126" s="333"/>
      <c r="Z126" s="333"/>
    </row>
    <row r="127" customFormat="false" ht="12" hidden="false" customHeight="true" outlineLevel="0" collapsed="false">
      <c r="A127" s="8"/>
      <c r="B127" s="355"/>
      <c r="C127" s="344" t="n">
        <f aca="false">IF(F127&gt;0,$D$8,0)</f>
        <v>0.024</v>
      </c>
      <c r="D127" s="345" t="n">
        <f aca="false">IF(C127&gt;0,$D$7*(C127/12*(1+C127/12)^$D$9)/((1+C127/12)^$D$9-1),0)</f>
        <v>776.295197525114</v>
      </c>
      <c r="E127" s="350" t="n">
        <v>116</v>
      </c>
      <c r="F127" s="351" t="n">
        <f aca="false">IF(F126-G126&lt;0,0,F126-G126)</f>
        <v>119941.64116287</v>
      </c>
      <c r="G127" s="351" t="n">
        <f aca="false">IF(F127&lt;=0,0,IF(F127&lt;D126,F127,D126-H127))</f>
        <v>536.411915199375</v>
      </c>
      <c r="H127" s="351" t="n">
        <f aca="false">IF(F127&lt;0,0,F127*(C126/12))</f>
        <v>239.883282325739</v>
      </c>
      <c r="I127" s="356"/>
      <c r="J127" s="356"/>
      <c r="K127" s="352" t="n">
        <f aca="false">IF(F127&gt;1,1,0)</f>
        <v>1</v>
      </c>
      <c r="L127" s="8"/>
      <c r="M127" s="8"/>
      <c r="N127" s="333"/>
      <c r="O127" s="333"/>
      <c r="P127" s="333"/>
      <c r="Q127" s="333"/>
      <c r="R127" s="333"/>
      <c r="S127" s="333"/>
      <c r="T127" s="333"/>
      <c r="U127" s="333"/>
      <c r="V127" s="333"/>
      <c r="W127" s="333"/>
      <c r="X127" s="333"/>
      <c r="Y127" s="333"/>
      <c r="Z127" s="333"/>
    </row>
    <row r="128" customFormat="false" ht="12" hidden="false" customHeight="true" outlineLevel="0" collapsed="false">
      <c r="A128" s="8"/>
      <c r="B128" s="355"/>
      <c r="C128" s="344" t="n">
        <f aca="false">IF(F128&gt;0,$D$8,0)</f>
        <v>0.024</v>
      </c>
      <c r="D128" s="345" t="n">
        <f aca="false">IF(C128&gt;0,$D$7*(C128/12*(1+C128/12)^$D$9)/((1+C128/12)^$D$9-1),0)</f>
        <v>776.295197525114</v>
      </c>
      <c r="E128" s="350" t="n">
        <v>117</v>
      </c>
      <c r="F128" s="351" t="n">
        <f aca="false">IF(F127-G127&lt;0,0,F127-G127)</f>
        <v>119405.22924767</v>
      </c>
      <c r="G128" s="351" t="n">
        <f aca="false">IF(F128&lt;=0,0,IF(F128&lt;D127,F128,D127-H128))</f>
        <v>537.484739029773</v>
      </c>
      <c r="H128" s="351" t="n">
        <f aca="false">IF(F128&lt;0,0,F128*(C127/12))</f>
        <v>238.81045849534</v>
      </c>
      <c r="I128" s="356"/>
      <c r="J128" s="356"/>
      <c r="K128" s="352" t="n">
        <f aca="false">IF(F128&gt;1,1,0)</f>
        <v>1</v>
      </c>
      <c r="L128" s="8"/>
      <c r="M128" s="8"/>
      <c r="N128" s="333"/>
      <c r="O128" s="333"/>
      <c r="P128" s="333"/>
      <c r="Q128" s="333"/>
      <c r="R128" s="333"/>
      <c r="S128" s="333"/>
      <c r="T128" s="333"/>
      <c r="U128" s="333"/>
      <c r="V128" s="333"/>
      <c r="W128" s="333"/>
      <c r="X128" s="333"/>
      <c r="Y128" s="333"/>
      <c r="Z128" s="333"/>
    </row>
    <row r="129" customFormat="false" ht="12" hidden="false" customHeight="true" outlineLevel="0" collapsed="false">
      <c r="A129" s="8"/>
      <c r="B129" s="355"/>
      <c r="C129" s="344" t="n">
        <f aca="false">IF(F129&gt;0,$D$8,0)</f>
        <v>0.024</v>
      </c>
      <c r="D129" s="345" t="n">
        <f aca="false">IF(C129&gt;0,$D$7*(C129/12*(1+C129/12)^$D$9)/((1+C129/12)^$D$9-1),0)</f>
        <v>776.295197525114</v>
      </c>
      <c r="E129" s="350" t="n">
        <v>118</v>
      </c>
      <c r="F129" s="351" t="n">
        <f aca="false">IF(F128-G128&lt;0,0,F128-G128)</f>
        <v>118867.74450864</v>
      </c>
      <c r="G129" s="351" t="n">
        <f aca="false">IF(F129&lt;=0,0,IF(F129&lt;D128,F129,D128-H129))</f>
        <v>538.559708507833</v>
      </c>
      <c r="H129" s="351" t="n">
        <f aca="false">IF(F129&lt;0,0,F129*(C128/12))</f>
        <v>237.735489017281</v>
      </c>
      <c r="I129" s="356"/>
      <c r="J129" s="356"/>
      <c r="K129" s="352" t="n">
        <f aca="false">IF(F129&gt;1,1,0)</f>
        <v>1</v>
      </c>
      <c r="L129" s="8"/>
      <c r="M129" s="8"/>
      <c r="N129" s="333"/>
      <c r="O129" s="333"/>
      <c r="P129" s="333"/>
      <c r="Q129" s="333"/>
      <c r="R129" s="333"/>
      <c r="S129" s="333"/>
      <c r="T129" s="333"/>
      <c r="U129" s="333"/>
      <c r="V129" s="333"/>
      <c r="W129" s="333"/>
      <c r="X129" s="333"/>
      <c r="Y129" s="333"/>
      <c r="Z129" s="333"/>
    </row>
    <row r="130" customFormat="false" ht="12" hidden="false" customHeight="true" outlineLevel="0" collapsed="false">
      <c r="A130" s="8"/>
      <c r="B130" s="355"/>
      <c r="C130" s="344" t="n">
        <f aca="false">IF(F130&gt;0,$D$8,0)</f>
        <v>0.024</v>
      </c>
      <c r="D130" s="345" t="n">
        <f aca="false">IF(C130&gt;0,$D$7*(C130/12*(1+C130/12)^$D$9)/((1+C130/12)^$D$9-1),0)</f>
        <v>776.295197525114</v>
      </c>
      <c r="E130" s="350" t="n">
        <v>119</v>
      </c>
      <c r="F130" s="351" t="n">
        <f aca="false">IF(F129-G129&lt;0,0,F129-G129)</f>
        <v>118329.184800133</v>
      </c>
      <c r="G130" s="351" t="n">
        <f aca="false">IF(F130&lt;=0,0,IF(F130&lt;D129,F130,D129-H130))</f>
        <v>539.636827924849</v>
      </c>
      <c r="H130" s="351" t="n">
        <f aca="false">IF(F130&lt;0,0,F130*(C129/12))</f>
        <v>236.658369600265</v>
      </c>
      <c r="I130" s="356"/>
      <c r="J130" s="356"/>
      <c r="K130" s="352" t="n">
        <f aca="false">IF(F130&gt;1,1,0)</f>
        <v>1</v>
      </c>
      <c r="L130" s="8"/>
      <c r="M130" s="8"/>
      <c r="N130" s="333"/>
      <c r="O130" s="333"/>
      <c r="P130" s="333"/>
      <c r="Q130" s="333"/>
      <c r="R130" s="333"/>
      <c r="S130" s="333"/>
      <c r="T130" s="333"/>
      <c r="U130" s="333"/>
      <c r="V130" s="333"/>
      <c r="W130" s="333"/>
      <c r="X130" s="333"/>
      <c r="Y130" s="333"/>
      <c r="Z130" s="333"/>
    </row>
    <row r="131" customFormat="false" ht="12" hidden="false" customHeight="true" outlineLevel="0" collapsed="false">
      <c r="A131" s="8"/>
      <c r="B131" s="355"/>
      <c r="C131" s="344" t="n">
        <f aca="false">IF(F131&gt;0,$D$8,0)</f>
        <v>0.024</v>
      </c>
      <c r="D131" s="345" t="n">
        <f aca="false">IF(C131&gt;0,$D$7*(C131/12*(1+C131/12)^$D$9)/((1+C131/12)^$D$9-1),0)</f>
        <v>776.295197525114</v>
      </c>
      <c r="E131" s="357" t="n">
        <v>120</v>
      </c>
      <c r="F131" s="351" t="n">
        <f aca="false">IF(F130-G130&lt;0,0,F130-G130)</f>
        <v>117789.547972208</v>
      </c>
      <c r="G131" s="351" t="n">
        <f aca="false">IF(F131&lt;=0,0,IF(F131&lt;D130,F131,D130-H131))</f>
        <v>540.716101580698</v>
      </c>
      <c r="H131" s="351" t="n">
        <f aca="false">IF(F131&lt;0,0,F131*(C130/12))</f>
        <v>235.579095944416</v>
      </c>
      <c r="I131" s="356"/>
      <c r="J131" s="356"/>
      <c r="K131" s="358" t="n">
        <f aca="false">IF(F131&gt;1,1,0)</f>
        <v>1</v>
      </c>
      <c r="L131" s="8"/>
      <c r="M131" s="8"/>
      <c r="N131" s="333"/>
      <c r="O131" s="333"/>
      <c r="P131" s="333"/>
      <c r="Q131" s="333"/>
      <c r="R131" s="333"/>
      <c r="S131" s="333"/>
      <c r="T131" s="333"/>
      <c r="U131" s="333"/>
      <c r="V131" s="333"/>
      <c r="W131" s="333"/>
      <c r="X131" s="333"/>
      <c r="Y131" s="333"/>
      <c r="Z131" s="333"/>
    </row>
    <row r="132" customFormat="false" ht="12" hidden="false" customHeight="true" outlineLevel="0" collapsed="false">
      <c r="A132" s="8"/>
      <c r="B132" s="355" t="n">
        <v>11</v>
      </c>
      <c r="C132" s="344" t="n">
        <f aca="false">IF(F132&gt;0,$D$8,0)</f>
        <v>0.024</v>
      </c>
      <c r="D132" s="345" t="n">
        <f aca="false">IF(C132&gt;0,$D$7*(C132/12*(1+C132/12)^$D$9)/((1+C132/12)^$D$9-1),0)</f>
        <v>776.295197525114</v>
      </c>
      <c r="E132" s="346" t="n">
        <v>121</v>
      </c>
      <c r="F132" s="351" t="n">
        <f aca="false">IF(F131-G131&lt;0,0,F131-G131)</f>
        <v>117248.831870627</v>
      </c>
      <c r="G132" s="351" t="n">
        <f aca="false">IF(F132&lt;=0,0,IF(F132&lt;D131,F132,D131-H132))</f>
        <v>541.79753378386</v>
      </c>
      <c r="H132" s="351" t="n">
        <f aca="false">IF(F132&lt;0,0,F132*(C131/12))</f>
        <v>234.497663741254</v>
      </c>
      <c r="I132" s="356" t="n">
        <f aca="false">SUM(G132:G143)</f>
        <v>6573.56661409555</v>
      </c>
      <c r="J132" s="356" t="n">
        <f aca="false">SUM(H132:H143)</f>
        <v>2741.97575620589</v>
      </c>
      <c r="K132" s="349" t="n">
        <f aca="false">IF(F132&gt;1,1,0)</f>
        <v>1</v>
      </c>
      <c r="L132" s="8"/>
      <c r="M132" s="8"/>
      <c r="N132" s="333"/>
      <c r="O132" s="333"/>
      <c r="P132" s="333"/>
      <c r="Q132" s="333"/>
      <c r="R132" s="333"/>
      <c r="S132" s="333"/>
      <c r="T132" s="333"/>
      <c r="U132" s="333"/>
      <c r="V132" s="333"/>
      <c r="W132" s="333"/>
      <c r="X132" s="333"/>
      <c r="Y132" s="333"/>
      <c r="Z132" s="333"/>
    </row>
    <row r="133" customFormat="false" ht="12" hidden="false" customHeight="true" outlineLevel="0" collapsed="false">
      <c r="A133" s="8"/>
      <c r="B133" s="355"/>
      <c r="C133" s="344" t="n">
        <f aca="false">IF(F133&gt;0,$D$8,0)</f>
        <v>0.024</v>
      </c>
      <c r="D133" s="345" t="n">
        <f aca="false">IF(C133&gt;0,$D$7*(C133/12*(1+C133/12)^$D$9)/((1+C133/12)^$D$9-1),0)</f>
        <v>776.295197525114</v>
      </c>
      <c r="E133" s="350" t="n">
        <v>122</v>
      </c>
      <c r="F133" s="351" t="n">
        <f aca="false">IF(F132-G132&lt;0,0,F132-G132)</f>
        <v>116707.034336843</v>
      </c>
      <c r="G133" s="351" t="n">
        <f aca="false">IF(F133&lt;=0,0,IF(F133&lt;D132,F133,D132-H133))</f>
        <v>542.881128851428</v>
      </c>
      <c r="H133" s="351" t="n">
        <f aca="false">IF(F133&lt;0,0,F133*(C132/12))</f>
        <v>233.414068673686</v>
      </c>
      <c r="I133" s="356"/>
      <c r="J133" s="356"/>
      <c r="K133" s="352" t="n">
        <f aca="false">IF(F133&gt;1,1,0)</f>
        <v>1</v>
      </c>
      <c r="L133" s="8"/>
      <c r="M133" s="8"/>
      <c r="N133" s="333"/>
      <c r="O133" s="333"/>
      <c r="P133" s="333"/>
      <c r="Q133" s="333"/>
      <c r="R133" s="333"/>
      <c r="S133" s="333"/>
      <c r="T133" s="333"/>
      <c r="U133" s="333"/>
      <c r="V133" s="333"/>
      <c r="W133" s="333"/>
      <c r="X133" s="333"/>
      <c r="Y133" s="333"/>
      <c r="Z133" s="333"/>
    </row>
    <row r="134" customFormat="false" ht="12" hidden="false" customHeight="true" outlineLevel="0" collapsed="false">
      <c r="A134" s="8"/>
      <c r="B134" s="355"/>
      <c r="C134" s="344" t="n">
        <f aca="false">IF(F134&gt;0,$D$8,0)</f>
        <v>0.024</v>
      </c>
      <c r="D134" s="345" t="n">
        <f aca="false">IF(C134&gt;0,$D$7*(C134/12*(1+C134/12)^$D$9)/((1+C134/12)^$D$9-1),0)</f>
        <v>776.295197525114</v>
      </c>
      <c r="E134" s="350" t="n">
        <v>123</v>
      </c>
      <c r="F134" s="351" t="n">
        <f aca="false">IF(F133-G133&lt;0,0,F133-G133)</f>
        <v>116164.153207992</v>
      </c>
      <c r="G134" s="351" t="n">
        <f aca="false">IF(F134&lt;=0,0,IF(F134&lt;D133,F134,D133-H134))</f>
        <v>543.96689110913</v>
      </c>
      <c r="H134" s="351" t="n">
        <f aca="false">IF(F134&lt;0,0,F134*(C133/12))</f>
        <v>232.328306415984</v>
      </c>
      <c r="I134" s="356"/>
      <c r="J134" s="356"/>
      <c r="K134" s="352" t="n">
        <f aca="false">IF(F134&gt;1,1,0)</f>
        <v>1</v>
      </c>
      <c r="L134" s="8"/>
      <c r="M134" s="8"/>
      <c r="N134" s="333"/>
      <c r="O134" s="333"/>
      <c r="P134" s="333"/>
      <c r="Q134" s="333"/>
      <c r="R134" s="333"/>
      <c r="S134" s="333"/>
      <c r="T134" s="333"/>
      <c r="U134" s="333"/>
      <c r="V134" s="333"/>
      <c r="W134" s="333"/>
      <c r="X134" s="333"/>
      <c r="Y134" s="333"/>
      <c r="Z134" s="333"/>
    </row>
    <row r="135" customFormat="false" ht="12" hidden="false" customHeight="true" outlineLevel="0" collapsed="false">
      <c r="A135" s="8"/>
      <c r="B135" s="355"/>
      <c r="C135" s="344" t="n">
        <f aca="false">IF(F135&gt;0,$D$8,0)</f>
        <v>0.024</v>
      </c>
      <c r="D135" s="345" t="n">
        <f aca="false">IF(C135&gt;0,$D$7*(C135/12*(1+C135/12)^$D$9)/((1+C135/12)^$D$9-1),0)</f>
        <v>776.295197525114</v>
      </c>
      <c r="E135" s="350" t="n">
        <v>124</v>
      </c>
      <c r="F135" s="351" t="n">
        <f aca="false">IF(F134-G134&lt;0,0,F134-G134)</f>
        <v>115620.186316883</v>
      </c>
      <c r="G135" s="351" t="n">
        <f aca="false">IF(F135&lt;=0,0,IF(F135&lt;D134,F135,D134-H135))</f>
        <v>545.054824891349</v>
      </c>
      <c r="H135" s="351" t="n">
        <f aca="false">IF(F135&lt;0,0,F135*(C134/12))</f>
        <v>231.240372633765</v>
      </c>
      <c r="I135" s="356"/>
      <c r="J135" s="356"/>
      <c r="K135" s="352" t="n">
        <f aca="false">IF(F135&gt;1,1,0)</f>
        <v>1</v>
      </c>
      <c r="L135" s="8"/>
      <c r="M135" s="8"/>
      <c r="N135" s="333"/>
      <c r="O135" s="333"/>
      <c r="P135" s="333"/>
      <c r="Q135" s="333"/>
      <c r="R135" s="333"/>
      <c r="S135" s="333"/>
      <c r="T135" s="333"/>
      <c r="U135" s="333"/>
      <c r="V135" s="333"/>
      <c r="W135" s="333"/>
      <c r="X135" s="333"/>
      <c r="Y135" s="333"/>
      <c r="Z135" s="333"/>
    </row>
    <row r="136" customFormat="false" ht="12" hidden="false" customHeight="true" outlineLevel="0" collapsed="false">
      <c r="A136" s="8"/>
      <c r="B136" s="355"/>
      <c r="C136" s="344" t="n">
        <f aca="false">IF(F136&gt;0,$D$8,0)</f>
        <v>0.024</v>
      </c>
      <c r="D136" s="345" t="n">
        <f aca="false">IF(C136&gt;0,$D$7*(C136/12*(1+C136/12)^$D$9)/((1+C136/12)^$D$9-1),0)</f>
        <v>776.295197525114</v>
      </c>
      <c r="E136" s="350" t="n">
        <v>125</v>
      </c>
      <c r="F136" s="351" t="n">
        <f aca="false">IF(F135-G135&lt;0,0,F135-G135)</f>
        <v>115075.131491991</v>
      </c>
      <c r="G136" s="351" t="n">
        <f aca="false">IF(F136&lt;=0,0,IF(F136&lt;D135,F136,D135-H136))</f>
        <v>546.144934541131</v>
      </c>
      <c r="H136" s="351" t="n">
        <f aca="false">IF(F136&lt;0,0,F136*(C135/12))</f>
        <v>230.150262983983</v>
      </c>
      <c r="I136" s="356"/>
      <c r="J136" s="356"/>
      <c r="K136" s="352" t="n">
        <f aca="false">IF(F136&gt;1,1,0)</f>
        <v>1</v>
      </c>
      <c r="L136" s="8"/>
      <c r="M136" s="8"/>
      <c r="N136" s="333"/>
      <c r="O136" s="333"/>
      <c r="P136" s="333"/>
      <c r="Q136" s="333"/>
      <c r="R136" s="333"/>
      <c r="S136" s="333"/>
      <c r="T136" s="333"/>
      <c r="U136" s="333"/>
      <c r="V136" s="333"/>
      <c r="W136" s="333"/>
      <c r="X136" s="333"/>
      <c r="Y136" s="333"/>
      <c r="Z136" s="333"/>
    </row>
    <row r="137" customFormat="false" ht="12" hidden="false" customHeight="true" outlineLevel="0" collapsed="false">
      <c r="A137" s="8"/>
      <c r="B137" s="355"/>
      <c r="C137" s="344" t="n">
        <f aca="false">IF(F137&gt;0,$D$8,0)</f>
        <v>0.024</v>
      </c>
      <c r="D137" s="345" t="n">
        <f aca="false">IF(C137&gt;0,$D$7*(C137/12*(1+C137/12)^$D$9)/((1+C137/12)^$D$9-1),0)</f>
        <v>776.295197525114</v>
      </c>
      <c r="E137" s="350" t="n">
        <v>126</v>
      </c>
      <c r="F137" s="351" t="n">
        <f aca="false">IF(F136-G136&lt;0,0,F136-G136)</f>
        <v>114528.98655745</v>
      </c>
      <c r="G137" s="351" t="n">
        <f aca="false">IF(F137&lt;=0,0,IF(F137&lt;D136,F137,D136-H137))</f>
        <v>547.237224410214</v>
      </c>
      <c r="H137" s="351" t="n">
        <f aca="false">IF(F137&lt;0,0,F137*(C136/12))</f>
        <v>229.0579731149</v>
      </c>
      <c r="I137" s="356"/>
      <c r="J137" s="356"/>
      <c r="K137" s="352" t="n">
        <f aca="false">IF(F137&gt;1,1,0)</f>
        <v>1</v>
      </c>
      <c r="L137" s="8"/>
      <c r="M137" s="8"/>
      <c r="N137" s="333"/>
      <c r="O137" s="333"/>
      <c r="P137" s="333"/>
      <c r="Q137" s="333"/>
      <c r="R137" s="333"/>
      <c r="S137" s="333"/>
      <c r="T137" s="333"/>
      <c r="U137" s="333"/>
      <c r="V137" s="333"/>
      <c r="W137" s="333"/>
      <c r="X137" s="333"/>
      <c r="Y137" s="333"/>
      <c r="Z137" s="333"/>
    </row>
    <row r="138" customFormat="false" ht="12" hidden="false" customHeight="true" outlineLevel="0" collapsed="false">
      <c r="A138" s="8"/>
      <c r="B138" s="355"/>
      <c r="C138" s="344" t="n">
        <f aca="false">IF(F138&gt;0,$D$8,0)</f>
        <v>0.024</v>
      </c>
      <c r="D138" s="345" t="n">
        <f aca="false">IF(C138&gt;0,$D$7*(C138/12*(1+C138/12)^$D$9)/((1+C138/12)^$D$9-1),0)</f>
        <v>776.295197525114</v>
      </c>
      <c r="E138" s="350" t="n">
        <v>127</v>
      </c>
      <c r="F138" s="351" t="n">
        <f aca="false">IF(F137-G137&lt;0,0,F137-G137)</f>
        <v>113981.74933304</v>
      </c>
      <c r="G138" s="351" t="n">
        <f aca="false">IF(F138&lt;=0,0,IF(F138&lt;D137,F138,D137-H138))</f>
        <v>548.331698859034</v>
      </c>
      <c r="H138" s="351" t="n">
        <f aca="false">IF(F138&lt;0,0,F138*(C137/12))</f>
        <v>227.96349866608</v>
      </c>
      <c r="I138" s="356"/>
      <c r="J138" s="356"/>
      <c r="K138" s="352" t="n">
        <f aca="false">IF(F138&gt;1,1,0)</f>
        <v>1</v>
      </c>
      <c r="L138" s="8"/>
      <c r="M138" s="8"/>
      <c r="N138" s="333"/>
      <c r="O138" s="333"/>
      <c r="P138" s="333"/>
      <c r="Q138" s="333"/>
      <c r="R138" s="333"/>
      <c r="S138" s="333"/>
      <c r="T138" s="333"/>
      <c r="U138" s="333"/>
      <c r="V138" s="333"/>
      <c r="W138" s="333"/>
      <c r="X138" s="333"/>
      <c r="Y138" s="333"/>
      <c r="Z138" s="333"/>
    </row>
    <row r="139" customFormat="false" ht="12" hidden="false" customHeight="true" outlineLevel="0" collapsed="false">
      <c r="A139" s="8"/>
      <c r="B139" s="355"/>
      <c r="C139" s="344" t="n">
        <f aca="false">IF(F139&gt;0,$D$8,0)</f>
        <v>0.024</v>
      </c>
      <c r="D139" s="345" t="n">
        <f aca="false">IF(C139&gt;0,$D$7*(C139/12*(1+C139/12)^$D$9)/((1+C139/12)^$D$9-1),0)</f>
        <v>776.295197525114</v>
      </c>
      <c r="E139" s="350" t="n">
        <v>128</v>
      </c>
      <c r="F139" s="351" t="n">
        <f aca="false">IF(F138-G138&lt;0,0,F138-G138)</f>
        <v>113433.417634181</v>
      </c>
      <c r="G139" s="351" t="n">
        <f aca="false">IF(F139&lt;=0,0,IF(F139&lt;D138,F139,D138-H139))</f>
        <v>549.428362256752</v>
      </c>
      <c r="H139" s="351" t="n">
        <f aca="false">IF(F139&lt;0,0,F139*(C138/12))</f>
        <v>226.866835268362</v>
      </c>
      <c r="I139" s="356"/>
      <c r="J139" s="356"/>
      <c r="K139" s="352" t="n">
        <f aca="false">IF(F139&gt;1,1,0)</f>
        <v>1</v>
      </c>
      <c r="L139" s="8"/>
      <c r="M139" s="8"/>
      <c r="N139" s="333"/>
      <c r="O139" s="333"/>
      <c r="P139" s="333"/>
      <c r="Q139" s="333"/>
      <c r="R139" s="333"/>
      <c r="S139" s="333"/>
      <c r="T139" s="333"/>
      <c r="U139" s="333"/>
      <c r="V139" s="333"/>
      <c r="W139" s="333"/>
      <c r="X139" s="333"/>
      <c r="Y139" s="333"/>
      <c r="Z139" s="333"/>
    </row>
    <row r="140" customFormat="false" ht="12" hidden="false" customHeight="true" outlineLevel="0" collapsed="false">
      <c r="A140" s="8"/>
      <c r="B140" s="355"/>
      <c r="C140" s="344" t="n">
        <f aca="false">IF(F140&gt;0,$D$8,0)</f>
        <v>0.024</v>
      </c>
      <c r="D140" s="345" t="n">
        <f aca="false">IF(C140&gt;0,$D$7*(C140/12*(1+C140/12)^$D$9)/((1+C140/12)^$D$9-1),0)</f>
        <v>776.295197525114</v>
      </c>
      <c r="E140" s="350" t="n">
        <v>129</v>
      </c>
      <c r="F140" s="351" t="n">
        <f aca="false">IF(F139-G139&lt;0,0,F139-G139)</f>
        <v>112883.989271924</v>
      </c>
      <c r="G140" s="351" t="n">
        <f aca="false">IF(F140&lt;=0,0,IF(F140&lt;D139,F140,D139-H140))</f>
        <v>550.527218981266</v>
      </c>
      <c r="H140" s="351" t="n">
        <f aca="false">IF(F140&lt;0,0,F140*(C139/12))</f>
        <v>225.767978543848</v>
      </c>
      <c r="I140" s="356"/>
      <c r="J140" s="356"/>
      <c r="K140" s="352" t="n">
        <f aca="false">IF(F140&gt;1,1,0)</f>
        <v>1</v>
      </c>
      <c r="L140" s="8"/>
      <c r="M140" s="8"/>
      <c r="N140" s="333"/>
      <c r="O140" s="333"/>
      <c r="P140" s="333"/>
      <c r="Q140" s="333"/>
      <c r="R140" s="333"/>
      <c r="S140" s="333"/>
      <c r="T140" s="333"/>
      <c r="U140" s="333"/>
      <c r="V140" s="333"/>
      <c r="W140" s="333"/>
      <c r="X140" s="333"/>
      <c r="Y140" s="333"/>
      <c r="Z140" s="333"/>
    </row>
    <row r="141" customFormat="false" ht="12" hidden="false" customHeight="true" outlineLevel="0" collapsed="false">
      <c r="A141" s="8"/>
      <c r="B141" s="355"/>
      <c r="C141" s="344" t="n">
        <f aca="false">IF(F141&gt;0,$D$8,0)</f>
        <v>0.024</v>
      </c>
      <c r="D141" s="345" t="n">
        <f aca="false">IF(C141&gt;0,$D$7*(C141/12*(1+C141/12)^$D$9)/((1+C141/12)^$D$9-1),0)</f>
        <v>776.295197525114</v>
      </c>
      <c r="E141" s="350" t="n">
        <v>130</v>
      </c>
      <c r="F141" s="351" t="n">
        <f aca="false">IF(F140-G140&lt;0,0,F140-G140)</f>
        <v>112333.462052943</v>
      </c>
      <c r="G141" s="351" t="n">
        <f aca="false">IF(F141&lt;=0,0,IF(F141&lt;D140,F141,D140-H141))</f>
        <v>551.628273419228</v>
      </c>
      <c r="H141" s="351" t="n">
        <f aca="false">IF(F141&lt;0,0,F141*(C140/12))</f>
        <v>224.666924105886</v>
      </c>
      <c r="I141" s="356"/>
      <c r="J141" s="356"/>
      <c r="K141" s="352" t="n">
        <f aca="false">IF(F141&gt;1,1,0)</f>
        <v>1</v>
      </c>
      <c r="L141" s="8"/>
      <c r="M141" s="8"/>
      <c r="N141" s="333"/>
      <c r="O141" s="333"/>
      <c r="P141" s="333"/>
      <c r="Q141" s="333"/>
      <c r="R141" s="333"/>
      <c r="S141" s="333"/>
      <c r="T141" s="333"/>
      <c r="U141" s="333"/>
      <c r="V141" s="333"/>
      <c r="W141" s="333"/>
      <c r="X141" s="333"/>
      <c r="Y141" s="333"/>
      <c r="Z141" s="333"/>
    </row>
    <row r="142" customFormat="false" ht="12" hidden="false" customHeight="true" outlineLevel="0" collapsed="false">
      <c r="A142" s="8"/>
      <c r="B142" s="355"/>
      <c r="C142" s="344" t="n">
        <f aca="false">IF(F142&gt;0,$D$8,0)</f>
        <v>0.024</v>
      </c>
      <c r="D142" s="345" t="n">
        <f aca="false">IF(C142&gt;0,$D$7*(C142/12*(1+C142/12)^$D$9)/((1+C142/12)^$D$9-1),0)</f>
        <v>776.295197525114</v>
      </c>
      <c r="E142" s="350" t="n">
        <v>131</v>
      </c>
      <c r="F142" s="351" t="n">
        <f aca="false">IF(F141-G141&lt;0,0,F141-G141)</f>
        <v>111781.833779524</v>
      </c>
      <c r="G142" s="351" t="n">
        <f aca="false">IF(F142&lt;=0,0,IF(F142&lt;D141,F142,D141-H142))</f>
        <v>552.731529966067</v>
      </c>
      <c r="H142" s="351" t="n">
        <f aca="false">IF(F142&lt;0,0,F142*(C141/12))</f>
        <v>223.563667559047</v>
      </c>
      <c r="I142" s="356"/>
      <c r="J142" s="356"/>
      <c r="K142" s="352" t="n">
        <f aca="false">IF(F142&gt;1,1,0)</f>
        <v>1</v>
      </c>
      <c r="L142" s="8"/>
      <c r="M142" s="8"/>
      <c r="N142" s="333"/>
      <c r="O142" s="333"/>
      <c r="P142" s="333"/>
      <c r="Q142" s="333"/>
      <c r="R142" s="333"/>
      <c r="S142" s="333"/>
      <c r="T142" s="333"/>
      <c r="U142" s="333"/>
      <c r="V142" s="333"/>
      <c r="W142" s="333"/>
      <c r="X142" s="333"/>
      <c r="Y142" s="333"/>
      <c r="Z142" s="333"/>
    </row>
    <row r="143" customFormat="false" ht="12" hidden="false" customHeight="true" outlineLevel="0" collapsed="false">
      <c r="A143" s="8"/>
      <c r="B143" s="355"/>
      <c r="C143" s="344" t="n">
        <f aca="false">IF(F143&gt;0,$D$8,0)</f>
        <v>0.024</v>
      </c>
      <c r="D143" s="345" t="n">
        <f aca="false">IF(C143&gt;0,$D$7*(C143/12*(1+C143/12)^$D$9)/((1+C143/12)^$D$9-1),0)</f>
        <v>776.295197525114</v>
      </c>
      <c r="E143" s="357" t="n">
        <v>132</v>
      </c>
      <c r="F143" s="351" t="n">
        <f aca="false">IF(F142-G142&lt;0,0,F142-G142)</f>
        <v>111229.102249558</v>
      </c>
      <c r="G143" s="351" t="n">
        <f aca="false">IF(F143&lt;=0,0,IF(F143&lt;D142,F143,D142-H143))</f>
        <v>553.836993025999</v>
      </c>
      <c r="H143" s="351" t="n">
        <f aca="false">IF(F143&lt;0,0,F143*(C142/12))</f>
        <v>222.458204499115</v>
      </c>
      <c r="I143" s="356"/>
      <c r="J143" s="356"/>
      <c r="K143" s="358" t="n">
        <f aca="false">IF(F143&gt;1,1,0)</f>
        <v>1</v>
      </c>
      <c r="L143" s="8"/>
      <c r="M143" s="8"/>
      <c r="N143" s="333"/>
      <c r="O143" s="333"/>
      <c r="P143" s="333"/>
      <c r="Q143" s="333"/>
      <c r="R143" s="333"/>
      <c r="S143" s="333"/>
      <c r="T143" s="333"/>
      <c r="U143" s="333"/>
      <c r="V143" s="333"/>
      <c r="W143" s="333"/>
      <c r="X143" s="333"/>
      <c r="Y143" s="333"/>
      <c r="Z143" s="333"/>
    </row>
    <row r="144" customFormat="false" ht="12" hidden="false" customHeight="true" outlineLevel="0" collapsed="false">
      <c r="A144" s="8"/>
      <c r="B144" s="355" t="n">
        <v>12</v>
      </c>
      <c r="C144" s="344" t="n">
        <f aca="false">IF(F144&gt;0,$D$8,0)</f>
        <v>0.024</v>
      </c>
      <c r="D144" s="345" t="n">
        <f aca="false">IF(C144&gt;0,$D$7*(C144/12*(1+C144/12)^$D$9)/((1+C144/12)^$D$9-1),0)</f>
        <v>776.295197525114</v>
      </c>
      <c r="E144" s="346" t="n">
        <v>133</v>
      </c>
      <c r="F144" s="351" t="n">
        <f aca="false">IF(F143-G143&lt;0,0,F143-G143)</f>
        <v>110675.265256532</v>
      </c>
      <c r="G144" s="351" t="n">
        <f aca="false">IF(F144&lt;=0,0,IF(F144&lt;D143,F144,D143-H144))</f>
        <v>554.944667012051</v>
      </c>
      <c r="H144" s="351" t="n">
        <f aca="false">IF(F144&lt;0,0,F144*(C143/12))</f>
        <v>221.350530513063</v>
      </c>
      <c r="I144" s="356" t="n">
        <f aca="false">SUM(G144:G155)</f>
        <v>6733.07925612684</v>
      </c>
      <c r="J144" s="356" t="n">
        <f aca="false">SUM(H144:H155)</f>
        <v>2582.4631141746</v>
      </c>
      <c r="K144" s="349" t="n">
        <f aca="false">IF(F144&gt;1,1,0)</f>
        <v>1</v>
      </c>
      <c r="L144" s="8"/>
      <c r="M144" s="8"/>
      <c r="N144" s="333"/>
      <c r="O144" s="333"/>
      <c r="P144" s="333"/>
      <c r="Q144" s="333"/>
      <c r="R144" s="333"/>
      <c r="S144" s="333"/>
      <c r="T144" s="333"/>
      <c r="U144" s="333"/>
      <c r="V144" s="333"/>
      <c r="W144" s="333"/>
      <c r="X144" s="333"/>
      <c r="Y144" s="333"/>
      <c r="Z144" s="333"/>
    </row>
    <row r="145" customFormat="false" ht="12" hidden="false" customHeight="true" outlineLevel="0" collapsed="false">
      <c r="A145" s="8"/>
      <c r="B145" s="355"/>
      <c r="C145" s="344" t="n">
        <f aca="false">IF(F145&gt;0,$D$8,0)</f>
        <v>0.024</v>
      </c>
      <c r="D145" s="345" t="n">
        <f aca="false">IF(C145&gt;0,$D$7*(C145/12*(1+C145/12)^$D$9)/((1+C145/12)^$D$9-1),0)</f>
        <v>776.295197525114</v>
      </c>
      <c r="E145" s="350" t="n">
        <v>134</v>
      </c>
      <c r="F145" s="351" t="n">
        <f aca="false">IF(F144-G144&lt;0,0,F144-G144)</f>
        <v>110120.32058952</v>
      </c>
      <c r="G145" s="351" t="n">
        <f aca="false">IF(F145&lt;=0,0,IF(F145&lt;D144,F145,D144-H145))</f>
        <v>556.054556346075</v>
      </c>
      <c r="H145" s="351" t="n">
        <f aca="false">IF(F145&lt;0,0,F145*(C144/12))</f>
        <v>220.240641179039</v>
      </c>
      <c r="I145" s="356"/>
      <c r="J145" s="356"/>
      <c r="K145" s="352" t="n">
        <f aca="false">IF(F145&gt;1,1,0)</f>
        <v>1</v>
      </c>
      <c r="L145" s="8"/>
      <c r="M145" s="8"/>
      <c r="N145" s="333"/>
      <c r="O145" s="333"/>
      <c r="P145" s="333"/>
      <c r="Q145" s="333"/>
      <c r="R145" s="333"/>
      <c r="S145" s="333"/>
      <c r="T145" s="333"/>
      <c r="U145" s="333"/>
      <c r="V145" s="333"/>
      <c r="W145" s="333"/>
      <c r="X145" s="333"/>
      <c r="Y145" s="333"/>
      <c r="Z145" s="333"/>
    </row>
    <row r="146" customFormat="false" ht="12" hidden="false" customHeight="true" outlineLevel="0" collapsed="false">
      <c r="A146" s="8"/>
      <c r="B146" s="355"/>
      <c r="C146" s="344" t="n">
        <f aca="false">IF(F146&gt;0,$D$8,0)</f>
        <v>0.024</v>
      </c>
      <c r="D146" s="345" t="n">
        <f aca="false">IF(C146&gt;0,$D$7*(C146/12*(1+C146/12)^$D$9)/((1+C146/12)^$D$9-1),0)</f>
        <v>776.295197525114</v>
      </c>
      <c r="E146" s="350" t="n">
        <v>135</v>
      </c>
      <c r="F146" s="351" t="n">
        <f aca="false">IF(F145-G145&lt;0,0,F145-G145)</f>
        <v>109564.266033173</v>
      </c>
      <c r="G146" s="351" t="n">
        <f aca="false">IF(F146&lt;=0,0,IF(F146&lt;D145,F146,D145-H146))</f>
        <v>557.166665458767</v>
      </c>
      <c r="H146" s="351" t="n">
        <f aca="false">IF(F146&lt;0,0,F146*(C145/12))</f>
        <v>219.128532066347</v>
      </c>
      <c r="I146" s="356"/>
      <c r="J146" s="356"/>
      <c r="K146" s="352" t="n">
        <f aca="false">IF(F146&gt;1,1,0)</f>
        <v>1</v>
      </c>
      <c r="L146" s="8"/>
      <c r="M146" s="8"/>
      <c r="N146" s="333"/>
      <c r="O146" s="333"/>
      <c r="P146" s="333"/>
      <c r="Q146" s="333"/>
      <c r="R146" s="333"/>
      <c r="S146" s="333"/>
      <c r="T146" s="333"/>
      <c r="U146" s="333"/>
      <c r="V146" s="333"/>
      <c r="W146" s="333"/>
      <c r="X146" s="333"/>
      <c r="Y146" s="333"/>
      <c r="Z146" s="333"/>
    </row>
    <row r="147" customFormat="false" ht="12" hidden="false" customHeight="true" outlineLevel="0" collapsed="false">
      <c r="A147" s="8"/>
      <c r="B147" s="355"/>
      <c r="C147" s="344" t="n">
        <f aca="false">IF(F147&gt;0,$D$8,0)</f>
        <v>0.024</v>
      </c>
      <c r="D147" s="345" t="n">
        <f aca="false">IF(C147&gt;0,$D$7*(C147/12*(1+C147/12)^$D$9)/((1+C147/12)^$D$9-1),0)</f>
        <v>776.295197525114</v>
      </c>
      <c r="E147" s="350" t="n">
        <v>136</v>
      </c>
      <c r="F147" s="351" t="n">
        <f aca="false">IF(F146-G146&lt;0,0,F146-G146)</f>
        <v>109007.099367715</v>
      </c>
      <c r="G147" s="351" t="n">
        <f aca="false">IF(F147&lt;=0,0,IF(F147&lt;D146,F147,D146-H147))</f>
        <v>558.280998789685</v>
      </c>
      <c r="H147" s="351" t="n">
        <f aca="false">IF(F147&lt;0,0,F147*(C146/12))</f>
        <v>218.014198735429</v>
      </c>
      <c r="I147" s="356"/>
      <c r="J147" s="356"/>
      <c r="K147" s="352" t="n">
        <f aca="false">IF(F147&gt;1,1,0)</f>
        <v>1</v>
      </c>
      <c r="L147" s="8"/>
      <c r="M147" s="8"/>
      <c r="N147" s="333"/>
      <c r="O147" s="333"/>
      <c r="P147" s="333"/>
      <c r="Q147" s="333"/>
      <c r="R147" s="333"/>
      <c r="S147" s="333"/>
      <c r="T147" s="333"/>
      <c r="U147" s="333"/>
      <c r="V147" s="333"/>
      <c r="W147" s="333"/>
      <c r="X147" s="333"/>
      <c r="Y147" s="333"/>
      <c r="Z147" s="333"/>
    </row>
    <row r="148" customFormat="false" ht="12" hidden="false" customHeight="true" outlineLevel="0" collapsed="false">
      <c r="A148" s="8"/>
      <c r="B148" s="355"/>
      <c r="C148" s="344" t="n">
        <f aca="false">IF(F148&gt;0,$D$8,0)</f>
        <v>0.024</v>
      </c>
      <c r="D148" s="345" t="n">
        <f aca="false">IF(C148&gt;0,$D$7*(C148/12*(1+C148/12)^$D$9)/((1+C148/12)^$D$9-1),0)</f>
        <v>776.295197525114</v>
      </c>
      <c r="E148" s="350" t="n">
        <v>137</v>
      </c>
      <c r="F148" s="351" t="n">
        <f aca="false">IF(F147-G147&lt;0,0,F147-G147)</f>
        <v>108448.818368925</v>
      </c>
      <c r="G148" s="351" t="n">
        <f aca="false">IF(F148&lt;=0,0,IF(F148&lt;D147,F148,D147-H148))</f>
        <v>559.397560787264</v>
      </c>
      <c r="H148" s="351" t="n">
        <f aca="false">IF(F148&lt;0,0,F148*(C147/12))</f>
        <v>216.89763673785</v>
      </c>
      <c r="I148" s="356"/>
      <c r="J148" s="356"/>
      <c r="K148" s="352" t="n">
        <f aca="false">IF(F148&gt;1,1,0)</f>
        <v>1</v>
      </c>
      <c r="L148" s="8"/>
      <c r="M148" s="8"/>
      <c r="N148" s="333"/>
      <c r="O148" s="333"/>
      <c r="P148" s="333"/>
      <c r="Q148" s="333"/>
      <c r="R148" s="333"/>
      <c r="S148" s="333"/>
      <c r="T148" s="333"/>
      <c r="U148" s="333"/>
      <c r="V148" s="333"/>
      <c r="W148" s="333"/>
      <c r="X148" s="333"/>
      <c r="Y148" s="333"/>
      <c r="Z148" s="333"/>
    </row>
    <row r="149" customFormat="false" ht="12" hidden="false" customHeight="true" outlineLevel="0" collapsed="false">
      <c r="A149" s="8"/>
      <c r="B149" s="355"/>
      <c r="C149" s="344" t="n">
        <f aca="false">IF(F149&gt;0,$D$8,0)</f>
        <v>0.024</v>
      </c>
      <c r="D149" s="345" t="n">
        <f aca="false">IF(C149&gt;0,$D$7*(C149/12*(1+C149/12)^$D$9)/((1+C149/12)^$D$9-1),0)</f>
        <v>776.295197525114</v>
      </c>
      <c r="E149" s="350" t="n">
        <v>138</v>
      </c>
      <c r="F149" s="351" t="n">
        <f aca="false">IF(F148-G148&lt;0,0,F148-G148)</f>
        <v>107889.420808138</v>
      </c>
      <c r="G149" s="351" t="n">
        <f aca="false">IF(F149&lt;=0,0,IF(F149&lt;D148,F149,D148-H149))</f>
        <v>560.516355908838</v>
      </c>
      <c r="H149" s="351" t="n">
        <f aca="false">IF(F149&lt;0,0,F149*(C148/12))</f>
        <v>215.778841616275</v>
      </c>
      <c r="I149" s="356"/>
      <c r="J149" s="356"/>
      <c r="K149" s="352" t="n">
        <f aca="false">IF(F149&gt;1,1,0)</f>
        <v>1</v>
      </c>
      <c r="L149" s="8"/>
      <c r="M149" s="8"/>
      <c r="N149" s="333"/>
      <c r="O149" s="333"/>
      <c r="P149" s="333"/>
      <c r="Q149" s="333"/>
      <c r="R149" s="333"/>
      <c r="S149" s="333"/>
      <c r="T149" s="333"/>
      <c r="U149" s="333"/>
      <c r="V149" s="333"/>
      <c r="W149" s="333"/>
      <c r="X149" s="333"/>
      <c r="Y149" s="333"/>
      <c r="Z149" s="333"/>
    </row>
    <row r="150" customFormat="false" ht="12" hidden="false" customHeight="true" outlineLevel="0" collapsed="false">
      <c r="A150" s="8"/>
      <c r="B150" s="355"/>
      <c r="C150" s="344" t="n">
        <f aca="false">IF(F150&gt;0,$D$8,0)</f>
        <v>0.024</v>
      </c>
      <c r="D150" s="345" t="n">
        <f aca="false">IF(C150&gt;0,$D$7*(C150/12*(1+C150/12)^$D$9)/((1+C150/12)^$D$9-1),0)</f>
        <v>776.295197525114</v>
      </c>
      <c r="E150" s="350" t="n">
        <v>139</v>
      </c>
      <c r="F150" s="351" t="n">
        <f aca="false">IF(F149-G149&lt;0,0,F149-G149)</f>
        <v>107328.904452229</v>
      </c>
      <c r="G150" s="351" t="n">
        <f aca="false">IF(F150&lt;=0,0,IF(F150&lt;D149,F150,D149-H150))</f>
        <v>561.637388620656</v>
      </c>
      <c r="H150" s="351" t="n">
        <f aca="false">IF(F150&lt;0,0,F150*(C149/12))</f>
        <v>214.657808904458</v>
      </c>
      <c r="I150" s="356"/>
      <c r="J150" s="356"/>
      <c r="K150" s="352" t="n">
        <f aca="false">IF(F150&gt;1,1,0)</f>
        <v>1</v>
      </c>
      <c r="L150" s="8"/>
      <c r="M150" s="8"/>
      <c r="N150" s="333"/>
      <c r="O150" s="333"/>
      <c r="P150" s="333"/>
      <c r="Q150" s="333"/>
      <c r="R150" s="333"/>
      <c r="S150" s="333"/>
      <c r="T150" s="333"/>
      <c r="U150" s="333"/>
      <c r="V150" s="333"/>
      <c r="W150" s="333"/>
      <c r="X150" s="333"/>
      <c r="Y150" s="333"/>
      <c r="Z150" s="333"/>
    </row>
    <row r="151" customFormat="false" ht="12" hidden="false" customHeight="true" outlineLevel="0" collapsed="false">
      <c r="A151" s="8"/>
      <c r="B151" s="355"/>
      <c r="C151" s="344" t="n">
        <f aca="false">IF(F151&gt;0,$D$8,0)</f>
        <v>0.024</v>
      </c>
      <c r="D151" s="345" t="n">
        <f aca="false">IF(C151&gt;0,$D$7*(C151/12*(1+C151/12)^$D$9)/((1+C151/12)^$D$9-1),0)</f>
        <v>776.295197525114</v>
      </c>
      <c r="E151" s="350" t="n">
        <v>140</v>
      </c>
      <c r="F151" s="351" t="n">
        <f aca="false">IF(F150-G150&lt;0,0,F150-G150)</f>
        <v>106767.267063608</v>
      </c>
      <c r="G151" s="351" t="n">
        <f aca="false">IF(F151&lt;=0,0,IF(F151&lt;D150,F151,D150-H151))</f>
        <v>562.760663397897</v>
      </c>
      <c r="H151" s="351" t="n">
        <f aca="false">IF(F151&lt;0,0,F151*(C150/12))</f>
        <v>213.534534127217</v>
      </c>
      <c r="I151" s="356"/>
      <c r="J151" s="356"/>
      <c r="K151" s="352" t="n">
        <f aca="false">IF(F151&gt;1,1,0)</f>
        <v>1</v>
      </c>
      <c r="L151" s="8"/>
      <c r="M151" s="8"/>
      <c r="N151" s="333"/>
      <c r="O151" s="333"/>
      <c r="P151" s="333"/>
      <c r="Q151" s="333"/>
      <c r="R151" s="333"/>
      <c r="S151" s="333"/>
      <c r="T151" s="333"/>
      <c r="U151" s="333"/>
      <c r="V151" s="333"/>
      <c r="W151" s="333"/>
      <c r="X151" s="333"/>
      <c r="Y151" s="333"/>
      <c r="Z151" s="333"/>
    </row>
    <row r="152" customFormat="false" ht="12" hidden="false" customHeight="true" outlineLevel="0" collapsed="false">
      <c r="A152" s="8"/>
      <c r="B152" s="355"/>
      <c r="C152" s="344" t="n">
        <f aca="false">IF(F152&gt;0,$D$8,0)</f>
        <v>0.024</v>
      </c>
      <c r="D152" s="345" t="n">
        <f aca="false">IF(C152&gt;0,$D$7*(C152/12*(1+C152/12)^$D$9)/((1+C152/12)^$D$9-1),0)</f>
        <v>776.295197525114</v>
      </c>
      <c r="E152" s="350" t="n">
        <v>141</v>
      </c>
      <c r="F152" s="351" t="n">
        <f aca="false">IF(F151-G151&lt;0,0,F151-G151)</f>
        <v>106204.50640021</v>
      </c>
      <c r="G152" s="351" t="n">
        <f aca="false">IF(F152&lt;=0,0,IF(F152&lt;D151,F152,D151-H152))</f>
        <v>563.886184724693</v>
      </c>
      <c r="H152" s="351" t="n">
        <f aca="false">IF(F152&lt;0,0,F152*(C151/12))</f>
        <v>212.409012800421</v>
      </c>
      <c r="I152" s="356"/>
      <c r="J152" s="356"/>
      <c r="K152" s="352" t="n">
        <f aca="false">IF(F152&gt;1,1,0)</f>
        <v>1</v>
      </c>
      <c r="L152" s="8"/>
      <c r="M152" s="8"/>
      <c r="N152" s="333"/>
      <c r="O152" s="333"/>
      <c r="P152" s="333"/>
      <c r="Q152" s="333"/>
      <c r="R152" s="333"/>
      <c r="S152" s="333"/>
      <c r="T152" s="333"/>
      <c r="U152" s="333"/>
      <c r="V152" s="333"/>
      <c r="W152" s="333"/>
      <c r="X152" s="333"/>
      <c r="Y152" s="333"/>
      <c r="Z152" s="333"/>
    </row>
    <row r="153" customFormat="false" ht="12" hidden="false" customHeight="true" outlineLevel="0" collapsed="false">
      <c r="A153" s="8"/>
      <c r="B153" s="355"/>
      <c r="C153" s="344" t="n">
        <f aca="false">IF(F153&gt;0,$D$8,0)</f>
        <v>0.024</v>
      </c>
      <c r="D153" s="345" t="n">
        <f aca="false">IF(C153&gt;0,$D$7*(C153/12*(1+C153/12)^$D$9)/((1+C153/12)^$D$9-1),0)</f>
        <v>776.295197525114</v>
      </c>
      <c r="E153" s="350" t="n">
        <v>142</v>
      </c>
      <c r="F153" s="351" t="n">
        <f aca="false">IF(F152-G152&lt;0,0,F152-G152)</f>
        <v>105640.620215486</v>
      </c>
      <c r="G153" s="351" t="n">
        <f aca="false">IF(F153&lt;=0,0,IF(F153&lt;D152,F153,D152-H153))</f>
        <v>565.013957094143</v>
      </c>
      <c r="H153" s="351" t="n">
        <f aca="false">IF(F153&lt;0,0,F153*(C152/12))</f>
        <v>211.281240430971</v>
      </c>
      <c r="I153" s="356"/>
      <c r="J153" s="356"/>
      <c r="K153" s="352" t="n">
        <f aca="false">IF(F153&gt;1,1,0)</f>
        <v>1</v>
      </c>
      <c r="L153" s="8"/>
      <c r="M153" s="8"/>
      <c r="N153" s="333"/>
      <c r="O153" s="333"/>
      <c r="P153" s="333"/>
      <c r="Q153" s="333"/>
      <c r="R153" s="333"/>
      <c r="S153" s="333"/>
      <c r="T153" s="333"/>
      <c r="U153" s="333"/>
      <c r="V153" s="333"/>
      <c r="W153" s="333"/>
      <c r="X153" s="333"/>
      <c r="Y153" s="333"/>
      <c r="Z153" s="333"/>
    </row>
    <row r="154" customFormat="false" ht="12" hidden="false" customHeight="true" outlineLevel="0" collapsed="false">
      <c r="A154" s="8"/>
      <c r="B154" s="355"/>
      <c r="C154" s="344" t="n">
        <f aca="false">IF(F154&gt;0,$D$8,0)</f>
        <v>0.024</v>
      </c>
      <c r="D154" s="345" t="n">
        <f aca="false">IF(C154&gt;0,$D$7*(C154/12*(1+C154/12)^$D$9)/((1+C154/12)^$D$9-1),0)</f>
        <v>776.295197525114</v>
      </c>
      <c r="E154" s="350" t="n">
        <v>143</v>
      </c>
      <c r="F154" s="351" t="n">
        <f aca="false">IF(F153-G153&lt;0,0,F153-G153)</f>
        <v>105075.606258392</v>
      </c>
      <c r="G154" s="351" t="n">
        <f aca="false">IF(F154&lt;=0,0,IF(F154&lt;D153,F154,D153-H154))</f>
        <v>566.143985008331</v>
      </c>
      <c r="H154" s="351" t="n">
        <f aca="false">IF(F154&lt;0,0,F154*(C153/12))</f>
        <v>210.151212516783</v>
      </c>
      <c r="I154" s="356"/>
      <c r="J154" s="356"/>
      <c r="K154" s="352" t="n">
        <f aca="false">IF(F154&gt;1,1,0)</f>
        <v>1</v>
      </c>
      <c r="L154" s="8"/>
      <c r="M154" s="8"/>
      <c r="N154" s="333"/>
      <c r="O154" s="333"/>
      <c r="P154" s="333"/>
      <c r="Q154" s="333"/>
      <c r="R154" s="333"/>
      <c r="S154" s="333"/>
      <c r="T154" s="333"/>
      <c r="U154" s="333"/>
      <c r="V154" s="333"/>
      <c r="W154" s="333"/>
      <c r="X154" s="333"/>
      <c r="Y154" s="333"/>
      <c r="Z154" s="333"/>
    </row>
    <row r="155" customFormat="false" ht="12" hidden="false" customHeight="true" outlineLevel="0" collapsed="false">
      <c r="A155" s="8"/>
      <c r="B155" s="355"/>
      <c r="C155" s="344" t="n">
        <f aca="false">IF(F155&gt;0,$D$8,0)</f>
        <v>0.024</v>
      </c>
      <c r="D155" s="345" t="n">
        <f aca="false">IF(C155&gt;0,$D$7*(C155/12*(1+C155/12)^$D$9)/((1+C155/12)^$D$9-1),0)</f>
        <v>776.295197525114</v>
      </c>
      <c r="E155" s="357" t="n">
        <v>144</v>
      </c>
      <c r="F155" s="351" t="n">
        <f aca="false">IF(F154-G154&lt;0,0,F154-G154)</f>
        <v>104509.462273383</v>
      </c>
      <c r="G155" s="351" t="n">
        <f aca="false">IF(F155&lt;=0,0,IF(F155&lt;D154,F155,D154-H155))</f>
        <v>567.276272978348</v>
      </c>
      <c r="H155" s="351" t="n">
        <f aca="false">IF(F155&lt;0,0,F155*(C154/12))</f>
        <v>209.018924546766</v>
      </c>
      <c r="I155" s="356"/>
      <c r="J155" s="356"/>
      <c r="K155" s="358" t="n">
        <f aca="false">IF(F155&gt;1,1,0)</f>
        <v>1</v>
      </c>
      <c r="L155" s="8"/>
      <c r="M155" s="8"/>
      <c r="N155" s="333"/>
      <c r="O155" s="333"/>
      <c r="P155" s="333"/>
      <c r="Q155" s="333"/>
      <c r="R155" s="333"/>
      <c r="S155" s="333"/>
      <c r="T155" s="333"/>
      <c r="U155" s="333"/>
      <c r="V155" s="333"/>
      <c r="W155" s="333"/>
      <c r="X155" s="333"/>
      <c r="Y155" s="333"/>
      <c r="Z155" s="333"/>
    </row>
    <row r="156" customFormat="false" ht="12" hidden="false" customHeight="true" outlineLevel="0" collapsed="false">
      <c r="A156" s="8"/>
      <c r="B156" s="355" t="n">
        <v>13</v>
      </c>
      <c r="C156" s="344" t="n">
        <f aca="false">IF(F156&gt;0,$D$8,0)</f>
        <v>0.024</v>
      </c>
      <c r="D156" s="345" t="n">
        <f aca="false">IF(C156&gt;0,$D$7*(C156/12*(1+C156/12)^$D$9)/((1+C156/12)^$D$9-1),0)</f>
        <v>776.295197525114</v>
      </c>
      <c r="E156" s="346" t="n">
        <v>145</v>
      </c>
      <c r="F156" s="351" t="n">
        <f aca="false">IF(F155-G155&lt;0,0,F155-G155)</f>
        <v>103942.186000405</v>
      </c>
      <c r="G156" s="351" t="n">
        <f aca="false">IF(F156&lt;=0,0,IF(F156&lt;D155,F156,D155-H156))</f>
        <v>568.410825524304</v>
      </c>
      <c r="H156" s="351" t="n">
        <f aca="false">IF(F156&lt;0,0,F156*(C155/12))</f>
        <v>207.88437200081</v>
      </c>
      <c r="I156" s="356" t="n">
        <f aca="false">SUM(G156:G167)</f>
        <v>6896.46259491403</v>
      </c>
      <c r="J156" s="356" t="n">
        <f aca="false">SUM(H156:H167)</f>
        <v>2419.07977538742</v>
      </c>
      <c r="K156" s="349" t="n">
        <f aca="false">IF(F156&gt;1,1,0)</f>
        <v>1</v>
      </c>
      <c r="L156" s="8"/>
      <c r="M156" s="8"/>
      <c r="N156" s="333"/>
      <c r="O156" s="333"/>
      <c r="P156" s="333"/>
      <c r="Q156" s="333"/>
      <c r="R156" s="333"/>
      <c r="S156" s="333"/>
      <c r="T156" s="333"/>
      <c r="U156" s="333"/>
      <c r="V156" s="333"/>
      <c r="W156" s="333"/>
      <c r="X156" s="333"/>
      <c r="Y156" s="333"/>
      <c r="Z156" s="333"/>
    </row>
    <row r="157" customFormat="false" ht="12" hidden="false" customHeight="true" outlineLevel="0" collapsed="false">
      <c r="A157" s="8"/>
      <c r="B157" s="355"/>
      <c r="C157" s="344" t="n">
        <f aca="false">IF(F157&gt;0,$D$8,0)</f>
        <v>0.024</v>
      </c>
      <c r="D157" s="345" t="n">
        <f aca="false">IF(C157&gt;0,$D$7*(C157/12*(1+C157/12)^$D$9)/((1+C157/12)^$D$9-1),0)</f>
        <v>776.295197525114</v>
      </c>
      <c r="E157" s="350" t="n">
        <v>146</v>
      </c>
      <c r="F157" s="351" t="n">
        <f aca="false">IF(F156-G156&lt;0,0,F156-G156)</f>
        <v>103373.775174881</v>
      </c>
      <c r="G157" s="351" t="n">
        <f aca="false">IF(F157&lt;=0,0,IF(F157&lt;D156,F157,D156-H157))</f>
        <v>569.547647175353</v>
      </c>
      <c r="H157" s="351" t="n">
        <f aca="false">IF(F157&lt;0,0,F157*(C156/12))</f>
        <v>206.747550349761</v>
      </c>
      <c r="I157" s="356"/>
      <c r="J157" s="356"/>
      <c r="K157" s="352" t="n">
        <f aca="false">IF(F157&gt;1,1,0)</f>
        <v>1</v>
      </c>
      <c r="L157" s="8"/>
      <c r="M157" s="8"/>
      <c r="N157" s="333"/>
      <c r="O157" s="333"/>
      <c r="P157" s="333"/>
      <c r="Q157" s="333"/>
      <c r="R157" s="333"/>
      <c r="S157" s="333"/>
      <c r="T157" s="333"/>
      <c r="U157" s="333"/>
      <c r="V157" s="333"/>
      <c r="W157" s="333"/>
      <c r="X157" s="333"/>
      <c r="Y157" s="333"/>
      <c r="Z157" s="333"/>
    </row>
    <row r="158" customFormat="false" ht="12" hidden="false" customHeight="true" outlineLevel="0" collapsed="false">
      <c r="A158" s="8"/>
      <c r="B158" s="355"/>
      <c r="C158" s="344" t="n">
        <f aca="false">IF(F158&gt;0,$D$8,0)</f>
        <v>0.024</v>
      </c>
      <c r="D158" s="345" t="n">
        <f aca="false">IF(C158&gt;0,$D$7*(C158/12*(1+C158/12)^$D$9)/((1+C158/12)^$D$9-1),0)</f>
        <v>776.295197525114</v>
      </c>
      <c r="E158" s="350" t="n">
        <v>147</v>
      </c>
      <c r="F158" s="351" t="n">
        <f aca="false">IF(F157-G157&lt;0,0,F157-G157)</f>
        <v>102804.227527705</v>
      </c>
      <c r="G158" s="351" t="n">
        <f aca="false">IF(F158&lt;=0,0,IF(F158&lt;D157,F158,D157-H158))</f>
        <v>570.686742469704</v>
      </c>
      <c r="H158" s="351" t="n">
        <f aca="false">IF(F158&lt;0,0,F158*(C157/12))</f>
        <v>205.60845505541</v>
      </c>
      <c r="I158" s="356"/>
      <c r="J158" s="356"/>
      <c r="K158" s="352" t="n">
        <f aca="false">IF(F158&gt;1,1,0)</f>
        <v>1</v>
      </c>
      <c r="L158" s="8"/>
      <c r="M158" s="8"/>
      <c r="N158" s="333"/>
      <c r="O158" s="333"/>
      <c r="P158" s="333"/>
      <c r="Q158" s="333"/>
      <c r="R158" s="333"/>
      <c r="S158" s="333"/>
      <c r="T158" s="333"/>
      <c r="U158" s="333"/>
      <c r="V158" s="333"/>
      <c r="W158" s="333"/>
      <c r="X158" s="333"/>
      <c r="Y158" s="333"/>
      <c r="Z158" s="333"/>
    </row>
    <row r="159" customFormat="false" ht="12" hidden="false" customHeight="true" outlineLevel="0" collapsed="false">
      <c r="A159" s="8"/>
      <c r="B159" s="355"/>
      <c r="C159" s="344" t="n">
        <f aca="false">IF(F159&gt;0,$D$8,0)</f>
        <v>0.024</v>
      </c>
      <c r="D159" s="345" t="n">
        <f aca="false">IF(C159&gt;0,$D$7*(C159/12*(1+C159/12)^$D$9)/((1+C159/12)^$D$9-1),0)</f>
        <v>776.295197525114</v>
      </c>
      <c r="E159" s="350" t="n">
        <v>148</v>
      </c>
      <c r="F159" s="351" t="n">
        <f aca="false">IF(F158-G158&lt;0,0,F158-G158)</f>
        <v>102233.540785236</v>
      </c>
      <c r="G159" s="351" t="n">
        <f aca="false">IF(F159&lt;=0,0,IF(F159&lt;D158,F159,D158-H159))</f>
        <v>571.828115954643</v>
      </c>
      <c r="H159" s="351" t="n">
        <f aca="false">IF(F159&lt;0,0,F159*(C158/12))</f>
        <v>204.467081570471</v>
      </c>
      <c r="I159" s="356"/>
      <c r="J159" s="356"/>
      <c r="K159" s="352" t="n">
        <f aca="false">IF(F159&gt;1,1,0)</f>
        <v>1</v>
      </c>
      <c r="L159" s="8"/>
      <c r="M159" s="8"/>
      <c r="N159" s="333"/>
      <c r="O159" s="333"/>
      <c r="P159" s="333"/>
      <c r="Q159" s="333"/>
      <c r="R159" s="333"/>
      <c r="S159" s="333"/>
      <c r="T159" s="333"/>
      <c r="U159" s="333"/>
      <c r="V159" s="333"/>
      <c r="W159" s="333"/>
      <c r="X159" s="333"/>
      <c r="Y159" s="333"/>
      <c r="Z159" s="333"/>
    </row>
    <row r="160" customFormat="false" ht="12" hidden="false" customHeight="true" outlineLevel="0" collapsed="false">
      <c r="A160" s="8"/>
      <c r="B160" s="355"/>
      <c r="C160" s="344" t="n">
        <f aca="false">IF(F160&gt;0,$D$8,0)</f>
        <v>0.024</v>
      </c>
      <c r="D160" s="345" t="n">
        <f aca="false">IF(C160&gt;0,$D$7*(C160/12*(1+C160/12)^$D$9)/((1+C160/12)^$D$9-1),0)</f>
        <v>776.295197525114</v>
      </c>
      <c r="E160" s="350" t="n">
        <v>149</v>
      </c>
      <c r="F160" s="351" t="n">
        <f aca="false">IF(F159-G159&lt;0,0,F159-G159)</f>
        <v>101661.712669281</v>
      </c>
      <c r="G160" s="351" t="n">
        <f aca="false">IF(F160&lt;=0,0,IF(F160&lt;D159,F160,D159-H160))</f>
        <v>572.971772186552</v>
      </c>
      <c r="H160" s="351" t="n">
        <f aca="false">IF(F160&lt;0,0,F160*(C159/12))</f>
        <v>203.323425338562</v>
      </c>
      <c r="I160" s="356"/>
      <c r="J160" s="356"/>
      <c r="K160" s="352" t="n">
        <f aca="false">IF(F160&gt;1,1,0)</f>
        <v>1</v>
      </c>
      <c r="L160" s="8"/>
      <c r="M160" s="8"/>
      <c r="N160" s="333"/>
      <c r="O160" s="333"/>
      <c r="P160" s="333"/>
      <c r="Q160" s="333"/>
      <c r="R160" s="333"/>
      <c r="S160" s="333"/>
      <c r="T160" s="333"/>
      <c r="U160" s="333"/>
      <c r="V160" s="333"/>
      <c r="W160" s="333"/>
      <c r="X160" s="333"/>
      <c r="Y160" s="333"/>
      <c r="Z160" s="333"/>
    </row>
    <row r="161" customFormat="false" ht="12" hidden="false" customHeight="true" outlineLevel="0" collapsed="false">
      <c r="A161" s="8"/>
      <c r="B161" s="355"/>
      <c r="C161" s="344" t="n">
        <f aca="false">IF(F161&gt;0,$D$8,0)</f>
        <v>0.024</v>
      </c>
      <c r="D161" s="345" t="n">
        <f aca="false">IF(C161&gt;0,$D$7*(C161/12*(1+C161/12)^$D$9)/((1+C161/12)^$D$9-1),0)</f>
        <v>776.295197525114</v>
      </c>
      <c r="E161" s="350" t="n">
        <v>150</v>
      </c>
      <c r="F161" s="351" t="n">
        <f aca="false">IF(F160-G160&lt;0,0,F160-G160)</f>
        <v>101088.740897094</v>
      </c>
      <c r="G161" s="351" t="n">
        <f aca="false">IF(F161&lt;=0,0,IF(F161&lt;D160,F161,D160-H161))</f>
        <v>574.117715730925</v>
      </c>
      <c r="H161" s="351" t="n">
        <f aca="false">IF(F161&lt;0,0,F161*(C160/12))</f>
        <v>202.177481794189</v>
      </c>
      <c r="I161" s="356"/>
      <c r="J161" s="356"/>
      <c r="K161" s="352" t="n">
        <f aca="false">IF(F161&gt;1,1,0)</f>
        <v>1</v>
      </c>
      <c r="L161" s="8"/>
      <c r="M161" s="8"/>
      <c r="N161" s="333"/>
      <c r="O161" s="333"/>
      <c r="P161" s="333"/>
      <c r="Q161" s="333"/>
      <c r="R161" s="333"/>
      <c r="S161" s="333"/>
      <c r="T161" s="333"/>
      <c r="U161" s="333"/>
      <c r="V161" s="333"/>
      <c r="W161" s="333"/>
      <c r="X161" s="333"/>
      <c r="Y161" s="333"/>
      <c r="Z161" s="333"/>
    </row>
    <row r="162" customFormat="false" ht="12" hidden="false" customHeight="true" outlineLevel="0" collapsed="false">
      <c r="A162" s="8"/>
      <c r="B162" s="355"/>
      <c r="C162" s="344" t="n">
        <f aca="false">IF(F162&gt;0,$D$8,0)</f>
        <v>0.024</v>
      </c>
      <c r="D162" s="345" t="n">
        <f aca="false">IF(C162&gt;0,$D$7*(C162/12*(1+C162/12)^$D$9)/((1+C162/12)^$D$9-1),0)</f>
        <v>776.295197525114</v>
      </c>
      <c r="E162" s="350" t="n">
        <v>151</v>
      </c>
      <c r="F162" s="351" t="n">
        <f aca="false">IF(F161-G161&lt;0,0,F161-G161)</f>
        <v>100514.623181363</v>
      </c>
      <c r="G162" s="351" t="n">
        <f aca="false">IF(F162&lt;=0,0,IF(F162&lt;D161,F162,D161-H162))</f>
        <v>575.265951162387</v>
      </c>
      <c r="H162" s="351" t="n">
        <f aca="false">IF(F162&lt;0,0,F162*(C161/12))</f>
        <v>201.029246362727</v>
      </c>
      <c r="I162" s="356"/>
      <c r="J162" s="356"/>
      <c r="K162" s="352" t="n">
        <f aca="false">IF(F162&gt;1,1,0)</f>
        <v>1</v>
      </c>
      <c r="L162" s="8"/>
      <c r="M162" s="8"/>
      <c r="N162" s="333"/>
      <c r="O162" s="333"/>
      <c r="P162" s="333"/>
      <c r="Q162" s="333"/>
      <c r="R162" s="333"/>
      <c r="S162" s="333"/>
      <c r="T162" s="333"/>
      <c r="U162" s="333"/>
      <c r="V162" s="333"/>
      <c r="W162" s="333"/>
      <c r="X162" s="333"/>
      <c r="Y162" s="333"/>
      <c r="Z162" s="333"/>
    </row>
    <row r="163" customFormat="false" ht="12" hidden="false" customHeight="true" outlineLevel="0" collapsed="false">
      <c r="A163" s="8"/>
      <c r="B163" s="355"/>
      <c r="C163" s="344" t="n">
        <f aca="false">IF(F163&gt;0,$D$8,0)</f>
        <v>0.024</v>
      </c>
      <c r="D163" s="345" t="n">
        <f aca="false">IF(C163&gt;0,$D$7*(C163/12*(1+C163/12)^$D$9)/((1+C163/12)^$D$9-1),0)</f>
        <v>776.295197525114</v>
      </c>
      <c r="E163" s="350" t="n">
        <v>152</v>
      </c>
      <c r="F163" s="351" t="n">
        <f aca="false">IF(F162-G162&lt;0,0,F162-G162)</f>
        <v>99939.357230201</v>
      </c>
      <c r="G163" s="351" t="n">
        <f aca="false">IF(F163&lt;=0,0,IF(F163&lt;D162,F163,D162-H163))</f>
        <v>576.416483064712</v>
      </c>
      <c r="H163" s="351" t="n">
        <f aca="false">IF(F163&lt;0,0,F163*(C162/12))</f>
        <v>199.878714460402</v>
      </c>
      <c r="I163" s="356"/>
      <c r="J163" s="356"/>
      <c r="K163" s="352" t="n">
        <f aca="false">IF(F163&gt;1,1,0)</f>
        <v>1</v>
      </c>
      <c r="L163" s="8"/>
      <c r="M163" s="8"/>
      <c r="N163" s="333"/>
      <c r="O163" s="333"/>
      <c r="P163" s="333"/>
      <c r="Q163" s="333"/>
      <c r="R163" s="333"/>
      <c r="S163" s="333"/>
      <c r="T163" s="333"/>
      <c r="U163" s="333"/>
      <c r="V163" s="333"/>
      <c r="W163" s="333"/>
      <c r="X163" s="333"/>
      <c r="Y163" s="333"/>
      <c r="Z163" s="333"/>
    </row>
    <row r="164" customFormat="false" ht="12" hidden="false" customHeight="true" outlineLevel="0" collapsed="false">
      <c r="A164" s="8"/>
      <c r="B164" s="355"/>
      <c r="C164" s="344" t="n">
        <f aca="false">IF(F164&gt;0,$D$8,0)</f>
        <v>0.024</v>
      </c>
      <c r="D164" s="345" t="n">
        <f aca="false">IF(C164&gt;0,$D$7*(C164/12*(1+C164/12)^$D$9)/((1+C164/12)^$D$9-1),0)</f>
        <v>776.295197525114</v>
      </c>
      <c r="E164" s="350" t="n">
        <v>153</v>
      </c>
      <c r="F164" s="351" t="n">
        <f aca="false">IF(F163-G163&lt;0,0,F163-G163)</f>
        <v>99362.9407471363</v>
      </c>
      <c r="G164" s="351" t="n">
        <f aca="false">IF(F164&lt;=0,0,IF(F164&lt;D163,F164,D163-H164))</f>
        <v>577.569316030841</v>
      </c>
      <c r="H164" s="351" t="n">
        <f aca="false">IF(F164&lt;0,0,F164*(C163/12))</f>
        <v>198.725881494273</v>
      </c>
      <c r="I164" s="356"/>
      <c r="J164" s="356"/>
      <c r="K164" s="352" t="n">
        <f aca="false">IF(F164&gt;1,1,0)</f>
        <v>1</v>
      </c>
      <c r="L164" s="8"/>
      <c r="M164" s="8"/>
      <c r="N164" s="333"/>
      <c r="O164" s="333"/>
      <c r="P164" s="333"/>
      <c r="Q164" s="333"/>
      <c r="R164" s="333"/>
      <c r="S164" s="333"/>
      <c r="T164" s="333"/>
      <c r="U164" s="333"/>
      <c r="V164" s="333"/>
      <c r="W164" s="333"/>
      <c r="X164" s="333"/>
      <c r="Y164" s="333"/>
      <c r="Z164" s="333"/>
    </row>
    <row r="165" customFormat="false" ht="12" hidden="false" customHeight="true" outlineLevel="0" collapsed="false">
      <c r="A165" s="8"/>
      <c r="B165" s="355"/>
      <c r="C165" s="344" t="n">
        <f aca="false">IF(F165&gt;0,$D$8,0)</f>
        <v>0.024</v>
      </c>
      <c r="D165" s="345" t="n">
        <f aca="false">IF(C165&gt;0,$D$7*(C165/12*(1+C165/12)^$D$9)/((1+C165/12)^$D$9-1),0)</f>
        <v>776.295197525114</v>
      </c>
      <c r="E165" s="350" t="n">
        <v>154</v>
      </c>
      <c r="F165" s="351" t="n">
        <f aca="false">IF(F164-G164&lt;0,0,F164-G164)</f>
        <v>98785.3714311055</v>
      </c>
      <c r="G165" s="351" t="n">
        <f aca="false">IF(F165&lt;=0,0,IF(F165&lt;D164,F165,D164-H165))</f>
        <v>578.724454662903</v>
      </c>
      <c r="H165" s="351" t="n">
        <f aca="false">IF(F165&lt;0,0,F165*(C164/12))</f>
        <v>197.570742862211</v>
      </c>
      <c r="I165" s="356"/>
      <c r="J165" s="356"/>
      <c r="K165" s="352" t="n">
        <f aca="false">IF(F165&gt;1,1,0)</f>
        <v>1</v>
      </c>
      <c r="L165" s="8"/>
      <c r="M165" s="8"/>
      <c r="N165" s="333"/>
      <c r="O165" s="333"/>
      <c r="P165" s="333"/>
      <c r="Q165" s="333"/>
      <c r="R165" s="333"/>
      <c r="S165" s="333"/>
      <c r="T165" s="333"/>
      <c r="U165" s="333"/>
      <c r="V165" s="333"/>
      <c r="W165" s="333"/>
      <c r="X165" s="333"/>
      <c r="Y165" s="333"/>
      <c r="Z165" s="333"/>
    </row>
    <row r="166" customFormat="false" ht="12" hidden="false" customHeight="true" outlineLevel="0" collapsed="false">
      <c r="A166" s="8"/>
      <c r="B166" s="355"/>
      <c r="C166" s="344" t="n">
        <f aca="false">IF(F166&gt;0,$D$8,0)</f>
        <v>0.024</v>
      </c>
      <c r="D166" s="345" t="n">
        <f aca="false">IF(C166&gt;0,$D$7*(C166/12*(1+C166/12)^$D$9)/((1+C166/12)^$D$9-1),0)</f>
        <v>776.295197525114</v>
      </c>
      <c r="E166" s="350" t="n">
        <v>155</v>
      </c>
      <c r="F166" s="351" t="n">
        <f aca="false">IF(F165-G165&lt;0,0,F165-G165)</f>
        <v>98206.6469764425</v>
      </c>
      <c r="G166" s="351" t="n">
        <f aca="false">IF(F166&lt;=0,0,IF(F166&lt;D165,F166,D165-H166))</f>
        <v>579.881903572229</v>
      </c>
      <c r="H166" s="351" t="n">
        <f aca="false">IF(F166&lt;0,0,F166*(C165/12))</f>
        <v>196.413293952885</v>
      </c>
      <c r="I166" s="356"/>
      <c r="J166" s="356"/>
      <c r="K166" s="352" t="n">
        <f aca="false">IF(F166&gt;1,1,0)</f>
        <v>1</v>
      </c>
      <c r="L166" s="8"/>
      <c r="M166" s="8"/>
      <c r="N166" s="333"/>
      <c r="O166" s="333"/>
      <c r="P166" s="333"/>
      <c r="Q166" s="333"/>
      <c r="R166" s="333"/>
      <c r="S166" s="333"/>
      <c r="T166" s="333"/>
      <c r="U166" s="333"/>
      <c r="V166" s="333"/>
      <c r="W166" s="333"/>
      <c r="X166" s="333"/>
      <c r="Y166" s="333"/>
      <c r="Z166" s="333"/>
    </row>
    <row r="167" customFormat="false" ht="12" hidden="false" customHeight="true" outlineLevel="0" collapsed="false">
      <c r="A167" s="8"/>
      <c r="B167" s="355"/>
      <c r="C167" s="344" t="n">
        <f aca="false">IF(F167&gt;0,$D$8,0)</f>
        <v>0.024</v>
      </c>
      <c r="D167" s="345" t="n">
        <f aca="false">IF(C167&gt;0,$D$7*(C167/12*(1+C167/12)^$D$9)/((1+C167/12)^$D$9-1),0)</f>
        <v>776.295197525114</v>
      </c>
      <c r="E167" s="357" t="n">
        <v>156</v>
      </c>
      <c r="F167" s="351" t="n">
        <f aca="false">IF(F166-G166&lt;0,0,F166-G166)</f>
        <v>97626.7650728703</v>
      </c>
      <c r="G167" s="351" t="n">
        <f aca="false">IF(F167&lt;=0,0,IF(F167&lt;D166,F167,D166-H167))</f>
        <v>581.041667379373</v>
      </c>
      <c r="H167" s="351" t="n">
        <f aca="false">IF(F167&lt;0,0,F167*(C166/12))</f>
        <v>195.253530145741</v>
      </c>
      <c r="I167" s="356"/>
      <c r="J167" s="356"/>
      <c r="K167" s="358" t="n">
        <f aca="false">IF(F167&gt;1,1,0)</f>
        <v>1</v>
      </c>
      <c r="L167" s="8"/>
      <c r="M167" s="8"/>
      <c r="N167" s="333"/>
      <c r="O167" s="333"/>
      <c r="P167" s="333"/>
      <c r="Q167" s="333"/>
      <c r="R167" s="333"/>
      <c r="S167" s="333"/>
      <c r="T167" s="333"/>
      <c r="U167" s="333"/>
      <c r="V167" s="333"/>
      <c r="W167" s="333"/>
      <c r="X167" s="333"/>
      <c r="Y167" s="333"/>
      <c r="Z167" s="333"/>
    </row>
    <row r="168" customFormat="false" ht="12" hidden="false" customHeight="true" outlineLevel="0" collapsed="false">
      <c r="A168" s="8"/>
      <c r="B168" s="355" t="n">
        <v>14</v>
      </c>
      <c r="C168" s="344" t="n">
        <f aca="false">IF(F168&gt;0,$D$8,0)</f>
        <v>0.024</v>
      </c>
      <c r="D168" s="345" t="n">
        <f aca="false">IF(C168&gt;0,$D$7*(C168/12*(1+C168/12)^$D$9)/((1+C168/12)^$D$9-1),0)</f>
        <v>776.295197525114</v>
      </c>
      <c r="E168" s="346" t="n">
        <v>157</v>
      </c>
      <c r="F168" s="351" t="n">
        <f aca="false">IF(F167-G167&lt;0,0,F167-G167)</f>
        <v>97045.723405491</v>
      </c>
      <c r="G168" s="351" t="n">
        <f aca="false">IF(F168&lt;=0,0,IF(F168&lt;D167,F168,D167-H168))</f>
        <v>582.203750714132</v>
      </c>
      <c r="H168" s="351" t="n">
        <f aca="false">IF(F168&lt;0,0,F168*(C167/12))</f>
        <v>194.091446810982</v>
      </c>
      <c r="I168" s="356" t="n">
        <f aca="false">SUM(G168:G179)</f>
        <v>7063.81055588636</v>
      </c>
      <c r="J168" s="356" t="n">
        <f aca="false">SUM(H168:H179)</f>
        <v>2251.73181441508</v>
      </c>
      <c r="K168" s="349" t="n">
        <f aca="false">IF(F168&gt;1,1,0)</f>
        <v>1</v>
      </c>
      <c r="L168" s="8"/>
      <c r="M168" s="8"/>
      <c r="N168" s="333"/>
      <c r="O168" s="333"/>
      <c r="P168" s="333"/>
      <c r="Q168" s="333"/>
      <c r="R168" s="333"/>
      <c r="S168" s="333"/>
      <c r="T168" s="333"/>
      <c r="U168" s="333"/>
      <c r="V168" s="333"/>
      <c r="W168" s="333"/>
      <c r="X168" s="333"/>
      <c r="Y168" s="333"/>
      <c r="Z168" s="333"/>
    </row>
    <row r="169" customFormat="false" ht="12" hidden="false" customHeight="true" outlineLevel="0" collapsed="false">
      <c r="A169" s="8"/>
      <c r="B169" s="355"/>
      <c r="C169" s="344" t="n">
        <f aca="false">IF(F169&gt;0,$D$8,0)</f>
        <v>0.024</v>
      </c>
      <c r="D169" s="345" t="n">
        <f aca="false">IF(C169&gt;0,$D$7*(C169/12*(1+C169/12)^$D$9)/((1+C169/12)^$D$9-1),0)</f>
        <v>776.295197525114</v>
      </c>
      <c r="E169" s="350" t="n">
        <v>158</v>
      </c>
      <c r="F169" s="351" t="n">
        <f aca="false">IF(F168-G168&lt;0,0,F168-G168)</f>
        <v>96463.5196547768</v>
      </c>
      <c r="G169" s="351" t="n">
        <f aca="false">IF(F169&lt;=0,0,IF(F169&lt;D168,F169,D168-H169))</f>
        <v>583.36815821556</v>
      </c>
      <c r="H169" s="351" t="n">
        <f aca="false">IF(F169&lt;0,0,F169*(C168/12))</f>
        <v>192.927039309554</v>
      </c>
      <c r="I169" s="356"/>
      <c r="J169" s="356"/>
      <c r="K169" s="352" t="n">
        <f aca="false">IF(F169&gt;1,1,0)</f>
        <v>1</v>
      </c>
      <c r="L169" s="8"/>
      <c r="M169" s="8"/>
      <c r="N169" s="333"/>
      <c r="O169" s="333"/>
      <c r="P169" s="333"/>
      <c r="Q169" s="333"/>
      <c r="R169" s="333"/>
      <c r="S169" s="333"/>
      <c r="T169" s="333"/>
      <c r="U169" s="333"/>
      <c r="V169" s="333"/>
      <c r="W169" s="333"/>
      <c r="X169" s="333"/>
      <c r="Y169" s="333"/>
      <c r="Z169" s="333"/>
    </row>
    <row r="170" customFormat="false" ht="12" hidden="false" customHeight="true" outlineLevel="0" collapsed="false">
      <c r="A170" s="8"/>
      <c r="B170" s="355"/>
      <c r="C170" s="344" t="n">
        <f aca="false">IF(F170&gt;0,$D$8,0)</f>
        <v>0.024</v>
      </c>
      <c r="D170" s="345" t="n">
        <f aca="false">IF(C170&gt;0,$D$7*(C170/12*(1+C170/12)^$D$9)/((1+C170/12)^$D$9-1),0)</f>
        <v>776.295197525114</v>
      </c>
      <c r="E170" s="350" t="n">
        <v>159</v>
      </c>
      <c r="F170" s="351" t="n">
        <f aca="false">IF(F169-G169&lt;0,0,F169-G169)</f>
        <v>95880.1514965613</v>
      </c>
      <c r="G170" s="351" t="n">
        <f aca="false">IF(F170&lt;=0,0,IF(F170&lt;D169,F170,D169-H170))</f>
        <v>584.534894531991</v>
      </c>
      <c r="H170" s="351" t="n">
        <f aca="false">IF(F170&lt;0,0,F170*(C169/12))</f>
        <v>191.760302993123</v>
      </c>
      <c r="I170" s="356"/>
      <c r="J170" s="356"/>
      <c r="K170" s="352" t="n">
        <f aca="false">IF(F170&gt;1,1,0)</f>
        <v>1</v>
      </c>
      <c r="L170" s="8"/>
      <c r="M170" s="8"/>
      <c r="N170" s="333"/>
      <c r="O170" s="333"/>
      <c r="P170" s="333"/>
      <c r="Q170" s="333"/>
      <c r="R170" s="333"/>
      <c r="S170" s="333"/>
      <c r="T170" s="333"/>
      <c r="U170" s="333"/>
      <c r="V170" s="333"/>
      <c r="W170" s="333"/>
      <c r="X170" s="333"/>
      <c r="Y170" s="333"/>
      <c r="Z170" s="333"/>
    </row>
    <row r="171" customFormat="false" ht="12" hidden="false" customHeight="true" outlineLevel="0" collapsed="false">
      <c r="A171" s="8"/>
      <c r="B171" s="355"/>
      <c r="C171" s="344" t="n">
        <f aca="false">IF(F171&gt;0,$D$8,0)</f>
        <v>0.024</v>
      </c>
      <c r="D171" s="345" t="n">
        <f aca="false">IF(C171&gt;0,$D$7*(C171/12*(1+C171/12)^$D$9)/((1+C171/12)^$D$9-1),0)</f>
        <v>776.295197525114</v>
      </c>
      <c r="E171" s="350" t="n">
        <v>160</v>
      </c>
      <c r="F171" s="351" t="n">
        <f aca="false">IF(F170-G170&lt;0,0,F170-G170)</f>
        <v>95295.6166020293</v>
      </c>
      <c r="G171" s="351" t="n">
        <f aca="false">IF(F171&lt;=0,0,IF(F171&lt;D170,F171,D170-H171))</f>
        <v>585.703964321055</v>
      </c>
      <c r="H171" s="351" t="n">
        <f aca="false">IF(F171&lt;0,0,F171*(C170/12))</f>
        <v>190.591233204059</v>
      </c>
      <c r="I171" s="356"/>
      <c r="J171" s="356"/>
      <c r="K171" s="352" t="n">
        <f aca="false">IF(F171&gt;1,1,0)</f>
        <v>1</v>
      </c>
      <c r="L171" s="8"/>
      <c r="M171" s="8"/>
      <c r="N171" s="333"/>
      <c r="O171" s="333"/>
      <c r="P171" s="333"/>
      <c r="Q171" s="333"/>
      <c r="R171" s="333"/>
      <c r="S171" s="333"/>
      <c r="T171" s="333"/>
      <c r="U171" s="333"/>
      <c r="V171" s="333"/>
      <c r="W171" s="333"/>
      <c r="X171" s="333"/>
      <c r="Y171" s="333"/>
      <c r="Z171" s="333"/>
    </row>
    <row r="172" customFormat="false" ht="12" hidden="false" customHeight="true" outlineLevel="0" collapsed="false">
      <c r="A172" s="8"/>
      <c r="B172" s="355"/>
      <c r="C172" s="344" t="n">
        <f aca="false">IF(F172&gt;0,$D$8,0)</f>
        <v>0.024</v>
      </c>
      <c r="D172" s="345" t="n">
        <f aca="false">IF(C172&gt;0,$D$7*(C172/12*(1+C172/12)^$D$9)/((1+C172/12)^$D$9-1),0)</f>
        <v>776.295197525114</v>
      </c>
      <c r="E172" s="350" t="n">
        <v>161</v>
      </c>
      <c r="F172" s="351" t="n">
        <f aca="false">IF(F171-G171&lt;0,0,F171-G171)</f>
        <v>94709.9126377082</v>
      </c>
      <c r="G172" s="351" t="n">
        <f aca="false">IF(F172&lt;=0,0,IF(F172&lt;D171,F172,D171-H172))</f>
        <v>586.875372249698</v>
      </c>
      <c r="H172" s="351" t="n">
        <f aca="false">IF(F172&lt;0,0,F172*(C171/12))</f>
        <v>189.419825275416</v>
      </c>
      <c r="I172" s="356"/>
      <c r="J172" s="356"/>
      <c r="K172" s="352" t="n">
        <f aca="false">IF(F172&gt;1,1,0)</f>
        <v>1</v>
      </c>
      <c r="L172" s="8"/>
      <c r="M172" s="8"/>
      <c r="N172" s="333"/>
      <c r="O172" s="333"/>
      <c r="P172" s="333"/>
      <c r="Q172" s="333"/>
      <c r="R172" s="333"/>
      <c r="S172" s="333"/>
      <c r="T172" s="333"/>
      <c r="U172" s="333"/>
      <c r="V172" s="333"/>
      <c r="W172" s="333"/>
      <c r="X172" s="333"/>
      <c r="Y172" s="333"/>
      <c r="Z172" s="333"/>
    </row>
    <row r="173" customFormat="false" ht="12" hidden="false" customHeight="true" outlineLevel="0" collapsed="false">
      <c r="A173" s="8"/>
      <c r="B173" s="355"/>
      <c r="C173" s="344" t="n">
        <f aca="false">IF(F173&gt;0,$D$8,0)</f>
        <v>0.024</v>
      </c>
      <c r="D173" s="345" t="n">
        <f aca="false">IF(C173&gt;0,$D$7*(C173/12*(1+C173/12)^$D$9)/((1+C173/12)^$D$9-1),0)</f>
        <v>776.295197525114</v>
      </c>
      <c r="E173" s="350" t="n">
        <v>162</v>
      </c>
      <c r="F173" s="351" t="n">
        <f aca="false">IF(F172-G172&lt;0,0,F172-G172)</f>
        <v>94123.0372654585</v>
      </c>
      <c r="G173" s="351" t="n">
        <f aca="false">IF(F173&lt;=0,0,IF(F173&lt;D172,F173,D172-H173))</f>
        <v>588.049122994197</v>
      </c>
      <c r="H173" s="351" t="n">
        <f aca="false">IF(F173&lt;0,0,F173*(C172/12))</f>
        <v>188.246074530917</v>
      </c>
      <c r="I173" s="356"/>
      <c r="J173" s="356"/>
      <c r="K173" s="352" t="n">
        <f aca="false">IF(F173&gt;1,1,0)</f>
        <v>1</v>
      </c>
      <c r="L173" s="8"/>
      <c r="M173" s="8"/>
      <c r="N173" s="333"/>
      <c r="O173" s="333"/>
      <c r="P173" s="333"/>
      <c r="Q173" s="333"/>
      <c r="R173" s="333"/>
      <c r="S173" s="333"/>
      <c r="T173" s="333"/>
      <c r="U173" s="333"/>
      <c r="V173" s="333"/>
      <c r="W173" s="333"/>
      <c r="X173" s="333"/>
      <c r="Y173" s="333"/>
      <c r="Z173" s="333"/>
    </row>
    <row r="174" customFormat="false" ht="12" hidden="false" customHeight="true" outlineLevel="0" collapsed="false">
      <c r="A174" s="8"/>
      <c r="B174" s="355"/>
      <c r="C174" s="344" t="n">
        <f aca="false">IF(F174&gt;0,$D$8,0)</f>
        <v>0.024</v>
      </c>
      <c r="D174" s="345" t="n">
        <f aca="false">IF(C174&gt;0,$D$7*(C174/12*(1+C174/12)^$D$9)/((1+C174/12)^$D$9-1),0)</f>
        <v>776.295197525114</v>
      </c>
      <c r="E174" s="350" t="n">
        <v>163</v>
      </c>
      <c r="F174" s="351" t="n">
        <f aca="false">IF(F173-G173&lt;0,0,F173-G173)</f>
        <v>93534.9881424643</v>
      </c>
      <c r="G174" s="351" t="n">
        <f aca="false">IF(F174&lt;=0,0,IF(F174&lt;D173,F174,D173-H174))</f>
        <v>589.225221240185</v>
      </c>
      <c r="H174" s="351" t="n">
        <f aca="false">IF(F174&lt;0,0,F174*(C173/12))</f>
        <v>187.069976284929</v>
      </c>
      <c r="I174" s="356"/>
      <c r="J174" s="356"/>
      <c r="K174" s="352" t="n">
        <f aca="false">IF(F174&gt;1,1,0)</f>
        <v>1</v>
      </c>
      <c r="L174" s="8"/>
      <c r="M174" s="8"/>
      <c r="N174" s="333"/>
      <c r="O174" s="333"/>
      <c r="P174" s="333"/>
      <c r="Q174" s="333"/>
      <c r="R174" s="333"/>
      <c r="S174" s="333"/>
      <c r="T174" s="333"/>
      <c r="U174" s="333"/>
      <c r="V174" s="333"/>
      <c r="W174" s="333"/>
      <c r="X174" s="333"/>
      <c r="Y174" s="333"/>
      <c r="Z174" s="333"/>
    </row>
    <row r="175" customFormat="false" ht="12" hidden="false" customHeight="true" outlineLevel="0" collapsed="false">
      <c r="A175" s="8"/>
      <c r="B175" s="355"/>
      <c r="C175" s="344" t="n">
        <f aca="false">IF(F175&gt;0,$D$8,0)</f>
        <v>0.024</v>
      </c>
      <c r="D175" s="345" t="n">
        <f aca="false">IF(C175&gt;0,$D$7*(C175/12*(1+C175/12)^$D$9)/((1+C175/12)^$D$9-1),0)</f>
        <v>776.295197525114</v>
      </c>
      <c r="E175" s="350" t="n">
        <v>164</v>
      </c>
      <c r="F175" s="351" t="n">
        <f aca="false">IF(F174-G174&lt;0,0,F174-G174)</f>
        <v>92945.7629212241</v>
      </c>
      <c r="G175" s="351" t="n">
        <f aca="false">IF(F175&lt;=0,0,IF(F175&lt;D174,F175,D174-H175))</f>
        <v>590.403671682666</v>
      </c>
      <c r="H175" s="351" t="n">
        <f aca="false">IF(F175&lt;0,0,F175*(C174/12))</f>
        <v>185.891525842448</v>
      </c>
      <c r="I175" s="356"/>
      <c r="J175" s="356"/>
      <c r="K175" s="352" t="n">
        <f aca="false">IF(F175&gt;1,1,0)</f>
        <v>1</v>
      </c>
      <c r="L175" s="8"/>
      <c r="M175" s="8"/>
      <c r="N175" s="333"/>
      <c r="O175" s="333"/>
      <c r="P175" s="333"/>
      <c r="Q175" s="333"/>
      <c r="R175" s="333"/>
      <c r="S175" s="333"/>
      <c r="T175" s="333"/>
      <c r="U175" s="333"/>
      <c r="V175" s="333"/>
      <c r="W175" s="333"/>
      <c r="X175" s="333"/>
      <c r="Y175" s="333"/>
      <c r="Z175" s="333"/>
    </row>
    <row r="176" customFormat="false" ht="12" hidden="false" customHeight="true" outlineLevel="0" collapsed="false">
      <c r="A176" s="8"/>
      <c r="B176" s="355"/>
      <c r="C176" s="344" t="n">
        <f aca="false">IF(F176&gt;0,$D$8,0)</f>
        <v>0.024</v>
      </c>
      <c r="D176" s="345" t="n">
        <f aca="false">IF(C176&gt;0,$D$7*(C176/12*(1+C176/12)^$D$9)/((1+C176/12)^$D$9-1),0)</f>
        <v>776.295197525114</v>
      </c>
      <c r="E176" s="350" t="n">
        <v>165</v>
      </c>
      <c r="F176" s="351" t="n">
        <f aca="false">IF(F175-G175&lt;0,0,F175-G175)</f>
        <v>92355.3592495415</v>
      </c>
      <c r="G176" s="351" t="n">
        <f aca="false">IF(F176&lt;=0,0,IF(F176&lt;D175,F176,D175-H176))</f>
        <v>591.584479026031</v>
      </c>
      <c r="H176" s="351" t="n">
        <f aca="false">IF(F176&lt;0,0,F176*(C175/12))</f>
        <v>184.710718499083</v>
      </c>
      <c r="I176" s="356"/>
      <c r="J176" s="356"/>
      <c r="K176" s="352" t="n">
        <f aca="false">IF(F176&gt;1,1,0)</f>
        <v>1</v>
      </c>
      <c r="L176" s="8"/>
      <c r="M176" s="8"/>
      <c r="N176" s="333"/>
      <c r="O176" s="333"/>
      <c r="P176" s="333"/>
      <c r="Q176" s="333"/>
      <c r="R176" s="333"/>
      <c r="S176" s="333"/>
      <c r="T176" s="333"/>
      <c r="U176" s="333"/>
      <c r="V176" s="333"/>
      <c r="W176" s="333"/>
      <c r="X176" s="333"/>
      <c r="Y176" s="333"/>
      <c r="Z176" s="333"/>
    </row>
    <row r="177" customFormat="false" ht="12" hidden="false" customHeight="true" outlineLevel="0" collapsed="false">
      <c r="A177" s="8"/>
      <c r="B177" s="355"/>
      <c r="C177" s="344" t="n">
        <f aca="false">IF(F177&gt;0,$D$8,0)</f>
        <v>0.024</v>
      </c>
      <c r="D177" s="345" t="n">
        <f aca="false">IF(C177&gt;0,$D$7*(C177/12*(1+C177/12)^$D$9)/((1+C177/12)^$D$9-1),0)</f>
        <v>776.295197525114</v>
      </c>
      <c r="E177" s="350" t="n">
        <v>166</v>
      </c>
      <c r="F177" s="351" t="n">
        <f aca="false">IF(F176-G176&lt;0,0,F176-G176)</f>
        <v>91763.7747705155</v>
      </c>
      <c r="G177" s="351" t="n">
        <f aca="false">IF(F177&lt;=0,0,IF(F177&lt;D176,F177,D176-H177))</f>
        <v>592.767647984083</v>
      </c>
      <c r="H177" s="351" t="n">
        <f aca="false">IF(F177&lt;0,0,F177*(C176/12))</f>
        <v>183.527549541031</v>
      </c>
      <c r="I177" s="356"/>
      <c r="J177" s="356"/>
      <c r="K177" s="352" t="n">
        <f aca="false">IF(F177&gt;1,1,0)</f>
        <v>1</v>
      </c>
      <c r="L177" s="8"/>
      <c r="M177" s="8"/>
      <c r="N177" s="333"/>
      <c r="O177" s="333"/>
      <c r="P177" s="333"/>
      <c r="Q177" s="333"/>
      <c r="R177" s="333"/>
      <c r="S177" s="333"/>
      <c r="T177" s="333"/>
      <c r="U177" s="333"/>
      <c r="V177" s="333"/>
      <c r="W177" s="333"/>
      <c r="X177" s="333"/>
      <c r="Y177" s="333"/>
      <c r="Z177" s="333"/>
    </row>
    <row r="178" customFormat="false" ht="12" hidden="false" customHeight="true" outlineLevel="0" collapsed="false">
      <c r="A178" s="8"/>
      <c r="B178" s="355"/>
      <c r="C178" s="344" t="n">
        <f aca="false">IF(F178&gt;0,$D$8,0)</f>
        <v>0.024</v>
      </c>
      <c r="D178" s="345" t="n">
        <f aca="false">IF(C178&gt;0,$D$7*(C178/12*(1+C178/12)^$D$9)/((1+C178/12)^$D$9-1),0)</f>
        <v>776.295197525114</v>
      </c>
      <c r="E178" s="350" t="n">
        <v>167</v>
      </c>
      <c r="F178" s="351" t="n">
        <f aca="false">IF(F177-G177&lt;0,0,F177-G177)</f>
        <v>91171.0071225314</v>
      </c>
      <c r="G178" s="351" t="n">
        <f aca="false">IF(F178&lt;=0,0,IF(F178&lt;D177,F178,D177-H178))</f>
        <v>593.953183280051</v>
      </c>
      <c r="H178" s="351" t="n">
        <f aca="false">IF(F178&lt;0,0,F178*(C177/12))</f>
        <v>182.342014245063</v>
      </c>
      <c r="I178" s="356"/>
      <c r="J178" s="356"/>
      <c r="K178" s="352" t="n">
        <f aca="false">IF(F178&gt;1,1,0)</f>
        <v>1</v>
      </c>
      <c r="L178" s="8"/>
      <c r="M178" s="8"/>
      <c r="N178" s="333"/>
      <c r="O178" s="333"/>
      <c r="P178" s="333"/>
      <c r="Q178" s="333"/>
      <c r="R178" s="333"/>
      <c r="S178" s="333"/>
      <c r="T178" s="333"/>
      <c r="U178" s="333"/>
      <c r="V178" s="333"/>
      <c r="W178" s="333"/>
      <c r="X178" s="333"/>
      <c r="Y178" s="333"/>
      <c r="Z178" s="333"/>
    </row>
    <row r="179" customFormat="false" ht="12" hidden="false" customHeight="true" outlineLevel="0" collapsed="false">
      <c r="A179" s="8"/>
      <c r="B179" s="355"/>
      <c r="C179" s="344" t="n">
        <f aca="false">IF(F179&gt;0,$D$8,0)</f>
        <v>0.024</v>
      </c>
      <c r="D179" s="345" t="n">
        <f aca="false">IF(C179&gt;0,$D$7*(C179/12*(1+C179/12)^$D$9)/((1+C179/12)^$D$9-1),0)</f>
        <v>776.295197525114</v>
      </c>
      <c r="E179" s="357" t="n">
        <v>168</v>
      </c>
      <c r="F179" s="351" t="n">
        <f aca="false">IF(F178-G178&lt;0,0,F178-G178)</f>
        <v>90577.0539392513</v>
      </c>
      <c r="G179" s="351" t="n">
        <f aca="false">IF(F179&lt;=0,0,IF(F179&lt;D178,F179,D178-H179))</f>
        <v>595.141089646611</v>
      </c>
      <c r="H179" s="351" t="n">
        <f aca="false">IF(F179&lt;0,0,F179*(C178/12))</f>
        <v>181.154107878503</v>
      </c>
      <c r="I179" s="356"/>
      <c r="J179" s="356"/>
      <c r="K179" s="358" t="n">
        <f aca="false">IF(F179&gt;1,1,0)</f>
        <v>1</v>
      </c>
      <c r="L179" s="8"/>
      <c r="M179" s="8"/>
      <c r="N179" s="333"/>
      <c r="O179" s="333"/>
      <c r="P179" s="333"/>
      <c r="Q179" s="333"/>
      <c r="R179" s="333"/>
      <c r="S179" s="333"/>
      <c r="T179" s="333"/>
      <c r="U179" s="333"/>
      <c r="V179" s="333"/>
      <c r="W179" s="333"/>
      <c r="X179" s="333"/>
      <c r="Y179" s="333"/>
      <c r="Z179" s="333"/>
    </row>
    <row r="180" customFormat="false" ht="12" hidden="false" customHeight="true" outlineLevel="0" collapsed="false">
      <c r="A180" s="8"/>
      <c r="B180" s="355" t="n">
        <v>15</v>
      </c>
      <c r="C180" s="344" t="n">
        <f aca="false">IF(F180&gt;0,$D$8,0)</f>
        <v>0.024</v>
      </c>
      <c r="D180" s="345" t="n">
        <f aca="false">IF(C180&gt;0,$D$7*(C180/12*(1+C180/12)^$D$9)/((1+C180/12)^$D$9-1),0)</f>
        <v>776.295197525114</v>
      </c>
      <c r="E180" s="346" t="n">
        <v>169</v>
      </c>
      <c r="F180" s="351" t="n">
        <f aca="false">IF(F179-G179&lt;0,0,F179-G179)</f>
        <v>89981.9128496047</v>
      </c>
      <c r="G180" s="351" t="n">
        <f aca="false">IF(F180&lt;=0,0,IF(F180&lt;D179,F180,D179-H180))</f>
        <v>596.331371825905</v>
      </c>
      <c r="H180" s="351" t="n">
        <f aca="false">IF(F180&lt;0,0,F180*(C179/12))</f>
        <v>179.963825699209</v>
      </c>
      <c r="I180" s="356" t="n">
        <f aca="false">SUM(G180:G191)</f>
        <v>7235.21934364579</v>
      </c>
      <c r="J180" s="356" t="n">
        <f aca="false">SUM(H180:H191)</f>
        <v>2080.32302665565</v>
      </c>
      <c r="K180" s="349" t="n">
        <f aca="false">IF(F180&gt;1,1,0)</f>
        <v>1</v>
      </c>
      <c r="L180" s="8"/>
      <c r="M180" s="8"/>
      <c r="N180" s="333"/>
      <c r="O180" s="333"/>
      <c r="P180" s="333"/>
      <c r="Q180" s="333"/>
      <c r="R180" s="333"/>
      <c r="S180" s="333"/>
      <c r="T180" s="333"/>
      <c r="U180" s="333"/>
      <c r="V180" s="333"/>
      <c r="W180" s="333"/>
      <c r="X180" s="333"/>
      <c r="Y180" s="333"/>
      <c r="Z180" s="333"/>
    </row>
    <row r="181" customFormat="false" ht="12" hidden="false" customHeight="true" outlineLevel="0" collapsed="false">
      <c r="A181" s="8"/>
      <c r="B181" s="355"/>
      <c r="C181" s="344" t="n">
        <f aca="false">IF(F181&gt;0,$D$8,0)</f>
        <v>0.024</v>
      </c>
      <c r="D181" s="345" t="n">
        <f aca="false">IF(C181&gt;0,$D$7*(C181/12*(1+C181/12)^$D$9)/((1+C181/12)^$D$9-1),0)</f>
        <v>776.295197525114</v>
      </c>
      <c r="E181" s="350" t="n">
        <v>170</v>
      </c>
      <c r="F181" s="351" t="n">
        <f aca="false">IF(F180-G180&lt;0,0,F180-G180)</f>
        <v>89385.5814777788</v>
      </c>
      <c r="G181" s="351" t="n">
        <f aca="false">IF(F181&lt;=0,0,IF(F181&lt;D180,F181,D180-H181))</f>
        <v>597.524034569556</v>
      </c>
      <c r="H181" s="351" t="n">
        <f aca="false">IF(F181&lt;0,0,F181*(C180/12))</f>
        <v>178.771162955558</v>
      </c>
      <c r="I181" s="356"/>
      <c r="J181" s="356"/>
      <c r="K181" s="352" t="n">
        <f aca="false">IF(F181&gt;1,1,0)</f>
        <v>1</v>
      </c>
      <c r="L181" s="8"/>
      <c r="M181" s="8"/>
      <c r="N181" s="333"/>
      <c r="O181" s="333"/>
      <c r="P181" s="333"/>
      <c r="Q181" s="333"/>
      <c r="R181" s="333"/>
      <c r="S181" s="333"/>
      <c r="T181" s="333"/>
      <c r="U181" s="333"/>
      <c r="V181" s="333"/>
      <c r="W181" s="333"/>
      <c r="X181" s="333"/>
      <c r="Y181" s="333"/>
      <c r="Z181" s="333"/>
    </row>
    <row r="182" customFormat="false" ht="12" hidden="false" customHeight="true" outlineLevel="0" collapsed="false">
      <c r="A182" s="8"/>
      <c r="B182" s="355"/>
      <c r="C182" s="344" t="n">
        <f aca="false">IF(F182&gt;0,$D$8,0)</f>
        <v>0.024</v>
      </c>
      <c r="D182" s="345" t="n">
        <f aca="false">IF(C182&gt;0,$D$7*(C182/12*(1+C182/12)^$D$9)/((1+C182/12)^$D$9-1),0)</f>
        <v>776.295197525114</v>
      </c>
      <c r="E182" s="350" t="n">
        <v>171</v>
      </c>
      <c r="F182" s="351" t="n">
        <f aca="false">IF(F181-G181&lt;0,0,F181-G181)</f>
        <v>88788.0574432093</v>
      </c>
      <c r="G182" s="351" t="n">
        <f aca="false">IF(F182&lt;=0,0,IF(F182&lt;D181,F182,D181-H182))</f>
        <v>598.719082638695</v>
      </c>
      <c r="H182" s="351" t="n">
        <f aca="false">IF(F182&lt;0,0,F182*(C181/12))</f>
        <v>177.576114886419</v>
      </c>
      <c r="I182" s="356"/>
      <c r="J182" s="356"/>
      <c r="K182" s="352" t="n">
        <f aca="false">IF(F182&gt;1,1,0)</f>
        <v>1</v>
      </c>
      <c r="L182" s="8"/>
      <c r="M182" s="8"/>
      <c r="N182" s="333"/>
      <c r="O182" s="333"/>
      <c r="P182" s="333"/>
      <c r="Q182" s="333"/>
      <c r="R182" s="333"/>
      <c r="S182" s="333"/>
      <c r="T182" s="333"/>
      <c r="U182" s="333"/>
      <c r="V182" s="333"/>
      <c r="W182" s="333"/>
      <c r="X182" s="333"/>
      <c r="Y182" s="333"/>
      <c r="Z182" s="333"/>
    </row>
    <row r="183" customFormat="false" ht="12" hidden="false" customHeight="true" outlineLevel="0" collapsed="false">
      <c r="A183" s="8"/>
      <c r="B183" s="355"/>
      <c r="C183" s="344" t="n">
        <f aca="false">IF(F183&gt;0,$D$8,0)</f>
        <v>0.024</v>
      </c>
      <c r="D183" s="345" t="n">
        <f aca="false">IF(C183&gt;0,$D$7*(C183/12*(1+C183/12)^$D$9)/((1+C183/12)^$D$9-1),0)</f>
        <v>776.295197525114</v>
      </c>
      <c r="E183" s="350" t="n">
        <v>172</v>
      </c>
      <c r="F183" s="351" t="n">
        <f aca="false">IF(F182-G182&lt;0,0,F182-G182)</f>
        <v>88189.3383605705</v>
      </c>
      <c r="G183" s="351" t="n">
        <f aca="false">IF(F183&lt;=0,0,IF(F183&lt;D182,F183,D182-H183))</f>
        <v>599.916520803973</v>
      </c>
      <c r="H183" s="351" t="n">
        <f aca="false">IF(F183&lt;0,0,F183*(C182/12))</f>
        <v>176.378676721141</v>
      </c>
      <c r="I183" s="356"/>
      <c r="J183" s="356"/>
      <c r="K183" s="352" t="n">
        <f aca="false">IF(F183&gt;1,1,0)</f>
        <v>1</v>
      </c>
      <c r="L183" s="8"/>
      <c r="M183" s="8"/>
      <c r="N183" s="333"/>
      <c r="O183" s="333"/>
      <c r="P183" s="333"/>
      <c r="Q183" s="333"/>
      <c r="R183" s="333"/>
      <c r="S183" s="333"/>
      <c r="T183" s="333"/>
      <c r="U183" s="333"/>
      <c r="V183" s="333"/>
      <c r="W183" s="333"/>
      <c r="X183" s="333"/>
      <c r="Y183" s="333"/>
      <c r="Z183" s="333"/>
    </row>
    <row r="184" customFormat="false" ht="12" hidden="false" customHeight="true" outlineLevel="0" collapsed="false">
      <c r="A184" s="8"/>
      <c r="B184" s="355"/>
      <c r="C184" s="344" t="n">
        <f aca="false">IF(F184&gt;0,$D$8,0)</f>
        <v>0.024</v>
      </c>
      <c r="D184" s="345" t="n">
        <f aca="false">IF(C184&gt;0,$D$7*(C184/12*(1+C184/12)^$D$9)/((1+C184/12)^$D$9-1),0)</f>
        <v>776.295197525114</v>
      </c>
      <c r="E184" s="350" t="n">
        <v>173</v>
      </c>
      <c r="F184" s="351" t="n">
        <f aca="false">IF(F183-G183&lt;0,0,F183-G183)</f>
        <v>87589.4218397666</v>
      </c>
      <c r="G184" s="351" t="n">
        <f aca="false">IF(F184&lt;=0,0,IF(F184&lt;D183,F184,D183-H184))</f>
        <v>601.116353845581</v>
      </c>
      <c r="H184" s="351" t="n">
        <f aca="false">IF(F184&lt;0,0,F184*(C183/12))</f>
        <v>175.178843679533</v>
      </c>
      <c r="I184" s="356"/>
      <c r="J184" s="356"/>
      <c r="K184" s="352" t="n">
        <f aca="false">IF(F184&gt;1,1,0)</f>
        <v>1</v>
      </c>
      <c r="L184" s="8"/>
      <c r="M184" s="8"/>
      <c r="N184" s="333"/>
      <c r="O184" s="333"/>
      <c r="P184" s="333"/>
      <c r="Q184" s="333"/>
      <c r="R184" s="333"/>
      <c r="S184" s="333"/>
      <c r="T184" s="333"/>
      <c r="U184" s="333"/>
      <c r="V184" s="333"/>
      <c r="W184" s="333"/>
      <c r="X184" s="333"/>
      <c r="Y184" s="333"/>
      <c r="Z184" s="333"/>
    </row>
    <row r="185" customFormat="false" ht="12" hidden="false" customHeight="true" outlineLevel="0" collapsed="false">
      <c r="A185" s="8"/>
      <c r="B185" s="355"/>
      <c r="C185" s="344" t="n">
        <f aca="false">IF(F185&gt;0,$D$8,0)</f>
        <v>0.024</v>
      </c>
      <c r="D185" s="345" t="n">
        <f aca="false">IF(C185&gt;0,$D$7*(C185/12*(1+C185/12)^$D$9)/((1+C185/12)^$D$9-1),0)</f>
        <v>776.295197525114</v>
      </c>
      <c r="E185" s="350" t="n">
        <v>174</v>
      </c>
      <c r="F185" s="351" t="n">
        <f aca="false">IF(F184-G184&lt;0,0,F184-G184)</f>
        <v>86988.305485921</v>
      </c>
      <c r="G185" s="351" t="n">
        <f aca="false">IF(F185&lt;=0,0,IF(F185&lt;D184,F185,D184-H185))</f>
        <v>602.318586553272</v>
      </c>
      <c r="H185" s="351" t="n">
        <f aca="false">IF(F185&lt;0,0,F185*(C184/12))</f>
        <v>173.976610971842</v>
      </c>
      <c r="I185" s="356"/>
      <c r="J185" s="356"/>
      <c r="K185" s="352" t="n">
        <f aca="false">IF(F185&gt;1,1,0)</f>
        <v>1</v>
      </c>
      <c r="L185" s="8"/>
      <c r="M185" s="8"/>
      <c r="N185" s="333"/>
      <c r="O185" s="333"/>
      <c r="P185" s="333"/>
      <c r="Q185" s="333"/>
      <c r="R185" s="333"/>
      <c r="S185" s="333"/>
      <c r="T185" s="333"/>
      <c r="U185" s="333"/>
      <c r="V185" s="333"/>
      <c r="W185" s="333"/>
      <c r="X185" s="333"/>
      <c r="Y185" s="333"/>
      <c r="Z185" s="333"/>
    </row>
    <row r="186" customFormat="false" ht="12" hidden="false" customHeight="true" outlineLevel="0" collapsed="false">
      <c r="A186" s="8"/>
      <c r="B186" s="355"/>
      <c r="C186" s="344" t="n">
        <f aca="false">IF(F186&gt;0,$D$8,0)</f>
        <v>0.024</v>
      </c>
      <c r="D186" s="345" t="n">
        <f aca="false">IF(C186&gt;0,$D$7*(C186/12*(1+C186/12)^$D$9)/((1+C186/12)^$D$9-1),0)</f>
        <v>776.295197525114</v>
      </c>
      <c r="E186" s="350" t="n">
        <v>175</v>
      </c>
      <c r="F186" s="351" t="n">
        <f aca="false">IF(F185-G185&lt;0,0,F185-G185)</f>
        <v>86385.9868993677</v>
      </c>
      <c r="G186" s="351" t="n">
        <f aca="false">IF(F186&lt;=0,0,IF(F186&lt;D185,F186,D185-H186))</f>
        <v>603.523223726379</v>
      </c>
      <c r="H186" s="351" t="n">
        <f aca="false">IF(F186&lt;0,0,F186*(C185/12))</f>
        <v>172.771973798735</v>
      </c>
      <c r="I186" s="356"/>
      <c r="J186" s="356"/>
      <c r="K186" s="352" t="n">
        <f aca="false">IF(F186&gt;1,1,0)</f>
        <v>1</v>
      </c>
      <c r="L186" s="8"/>
      <c r="M186" s="8"/>
      <c r="N186" s="333"/>
      <c r="O186" s="333"/>
      <c r="P186" s="333"/>
      <c r="Q186" s="333"/>
      <c r="R186" s="333"/>
      <c r="S186" s="333"/>
      <c r="T186" s="333"/>
      <c r="U186" s="333"/>
      <c r="V186" s="333"/>
      <c r="W186" s="333"/>
      <c r="X186" s="333"/>
      <c r="Y186" s="333"/>
      <c r="Z186" s="333"/>
    </row>
    <row r="187" customFormat="false" ht="12" hidden="false" customHeight="true" outlineLevel="0" collapsed="false">
      <c r="A187" s="8"/>
      <c r="B187" s="355"/>
      <c r="C187" s="344" t="n">
        <f aca="false">IF(F187&gt;0,$D$8,0)</f>
        <v>0.024</v>
      </c>
      <c r="D187" s="345" t="n">
        <f aca="false">IF(C187&gt;0,$D$7*(C187/12*(1+C187/12)^$D$9)/((1+C187/12)^$D$9-1),0)</f>
        <v>776.295197525114</v>
      </c>
      <c r="E187" s="350" t="n">
        <v>176</v>
      </c>
      <c r="F187" s="351" t="n">
        <f aca="false">IF(F186-G186&lt;0,0,F186-G186)</f>
        <v>85782.4636756413</v>
      </c>
      <c r="G187" s="351" t="n">
        <f aca="false">IF(F187&lt;=0,0,IF(F187&lt;D186,F187,D186-H187))</f>
        <v>604.730270173831</v>
      </c>
      <c r="H187" s="351" t="n">
        <f aca="false">IF(F187&lt;0,0,F187*(C186/12))</f>
        <v>171.564927351283</v>
      </c>
      <c r="I187" s="356"/>
      <c r="J187" s="356"/>
      <c r="K187" s="352" t="n">
        <f aca="false">IF(F187&gt;1,1,0)</f>
        <v>1</v>
      </c>
      <c r="L187" s="8"/>
      <c r="M187" s="8"/>
      <c r="N187" s="333"/>
      <c r="O187" s="333"/>
      <c r="P187" s="333"/>
      <c r="Q187" s="333"/>
      <c r="R187" s="333"/>
      <c r="S187" s="333"/>
      <c r="T187" s="333"/>
      <c r="U187" s="333"/>
      <c r="V187" s="333"/>
      <c r="W187" s="333"/>
      <c r="X187" s="333"/>
      <c r="Y187" s="333"/>
      <c r="Z187" s="333"/>
    </row>
    <row r="188" customFormat="false" ht="12" hidden="false" customHeight="true" outlineLevel="0" collapsed="false">
      <c r="A188" s="8"/>
      <c r="B188" s="355"/>
      <c r="C188" s="344" t="n">
        <f aca="false">IF(F188&gt;0,$D$8,0)</f>
        <v>0.024</v>
      </c>
      <c r="D188" s="345" t="n">
        <f aca="false">IF(C188&gt;0,$D$7*(C188/12*(1+C188/12)^$D$9)/((1+C188/12)^$D$9-1),0)</f>
        <v>776.295197525114</v>
      </c>
      <c r="E188" s="350" t="n">
        <v>177</v>
      </c>
      <c r="F188" s="351" t="n">
        <f aca="false">IF(F187-G187&lt;0,0,F187-G187)</f>
        <v>85177.7334054675</v>
      </c>
      <c r="G188" s="351" t="n">
        <f aca="false">IF(F188&lt;=0,0,IF(F188&lt;D187,F188,D187-H188))</f>
        <v>605.939730714179</v>
      </c>
      <c r="H188" s="351" t="n">
        <f aca="false">IF(F188&lt;0,0,F188*(C187/12))</f>
        <v>170.355466810935</v>
      </c>
      <c r="I188" s="356"/>
      <c r="J188" s="356"/>
      <c r="K188" s="352" t="n">
        <f aca="false">IF(F188&gt;1,1,0)</f>
        <v>1</v>
      </c>
      <c r="L188" s="8"/>
      <c r="M188" s="8"/>
      <c r="N188" s="333"/>
      <c r="O188" s="333"/>
      <c r="P188" s="333"/>
      <c r="Q188" s="333"/>
      <c r="R188" s="333"/>
      <c r="S188" s="333"/>
      <c r="T188" s="333"/>
      <c r="U188" s="333"/>
      <c r="V188" s="333"/>
      <c r="W188" s="333"/>
      <c r="X188" s="333"/>
      <c r="Y188" s="333"/>
      <c r="Z188" s="333"/>
    </row>
    <row r="189" customFormat="false" ht="12" hidden="false" customHeight="true" outlineLevel="0" collapsed="false">
      <c r="A189" s="8"/>
      <c r="B189" s="355"/>
      <c r="C189" s="344" t="n">
        <f aca="false">IF(F189&gt;0,$D$8,0)</f>
        <v>0.024</v>
      </c>
      <c r="D189" s="345" t="n">
        <f aca="false">IF(C189&gt;0,$D$7*(C189/12*(1+C189/12)^$D$9)/((1+C189/12)^$D$9-1),0)</f>
        <v>776.295197525114</v>
      </c>
      <c r="E189" s="350" t="n">
        <v>178</v>
      </c>
      <c r="F189" s="351" t="n">
        <f aca="false">IF(F188-G188&lt;0,0,F188-G188)</f>
        <v>84571.7936747533</v>
      </c>
      <c r="G189" s="351" t="n">
        <f aca="false">IF(F189&lt;=0,0,IF(F189&lt;D188,F189,D188-H189))</f>
        <v>607.151610175607</v>
      </c>
      <c r="H189" s="351" t="n">
        <f aca="false">IF(F189&lt;0,0,F189*(C188/12))</f>
        <v>169.143587349507</v>
      </c>
      <c r="I189" s="356"/>
      <c r="J189" s="356"/>
      <c r="K189" s="352" t="n">
        <f aca="false">IF(F189&gt;1,1,0)</f>
        <v>1</v>
      </c>
      <c r="L189" s="8"/>
      <c r="M189" s="8"/>
      <c r="N189" s="333"/>
      <c r="O189" s="333"/>
      <c r="P189" s="333"/>
      <c r="Q189" s="333"/>
      <c r="R189" s="333"/>
      <c r="S189" s="333"/>
      <c r="T189" s="333"/>
      <c r="U189" s="333"/>
      <c r="V189" s="333"/>
      <c r="W189" s="333"/>
      <c r="X189" s="333"/>
      <c r="Y189" s="333"/>
      <c r="Z189" s="333"/>
    </row>
    <row r="190" customFormat="false" ht="12" hidden="false" customHeight="true" outlineLevel="0" collapsed="false">
      <c r="A190" s="8"/>
      <c r="B190" s="355"/>
      <c r="C190" s="344" t="n">
        <f aca="false">IF(F190&gt;0,$D$8,0)</f>
        <v>0.024</v>
      </c>
      <c r="D190" s="345" t="n">
        <f aca="false">IF(C190&gt;0,$D$7*(C190/12*(1+C190/12)^$D$9)/((1+C190/12)^$D$9-1),0)</f>
        <v>776.295197525114</v>
      </c>
      <c r="E190" s="350" t="n">
        <v>179</v>
      </c>
      <c r="F190" s="351" t="n">
        <f aca="false">IF(F189-G189&lt;0,0,F189-G189)</f>
        <v>83964.6420645777</v>
      </c>
      <c r="G190" s="351" t="n">
        <f aca="false">IF(F190&lt;=0,0,IF(F190&lt;D189,F190,D189-H190))</f>
        <v>608.365913395959</v>
      </c>
      <c r="H190" s="351" t="n">
        <f aca="false">IF(F190&lt;0,0,F190*(C189/12))</f>
        <v>167.929284129155</v>
      </c>
      <c r="I190" s="356"/>
      <c r="J190" s="356"/>
      <c r="K190" s="352" t="n">
        <f aca="false">IF(F190&gt;1,1,0)</f>
        <v>1</v>
      </c>
      <c r="L190" s="8"/>
      <c r="M190" s="8"/>
      <c r="N190" s="333"/>
      <c r="O190" s="333"/>
      <c r="P190" s="333"/>
      <c r="Q190" s="333"/>
      <c r="R190" s="333"/>
      <c r="S190" s="333"/>
      <c r="T190" s="333"/>
      <c r="U190" s="333"/>
      <c r="V190" s="333"/>
      <c r="W190" s="333"/>
      <c r="X190" s="333"/>
      <c r="Y190" s="333"/>
      <c r="Z190" s="333"/>
    </row>
    <row r="191" customFormat="false" ht="12" hidden="false" customHeight="true" outlineLevel="0" collapsed="false">
      <c r="A191" s="8"/>
      <c r="B191" s="355"/>
      <c r="C191" s="344" t="n">
        <f aca="false">IF(F191&gt;0,$D$8,0)</f>
        <v>0.024</v>
      </c>
      <c r="D191" s="345" t="n">
        <f aca="false">IF(C191&gt;0,$D$7*(C191/12*(1+C191/12)^$D$9)/((1+C191/12)^$D$9-1),0)</f>
        <v>776.295197525114</v>
      </c>
      <c r="E191" s="357" t="n">
        <v>180</v>
      </c>
      <c r="F191" s="351" t="n">
        <f aca="false">IF(F190-G190&lt;0,0,F190-G190)</f>
        <v>83356.2761511817</v>
      </c>
      <c r="G191" s="351" t="n">
        <f aca="false">IF(F191&lt;=0,0,IF(F191&lt;D190,F191,D190-H191))</f>
        <v>609.58264522275</v>
      </c>
      <c r="H191" s="351" t="n">
        <f aca="false">IF(F191&lt;0,0,F191*(C190/12))</f>
        <v>166.712552302363</v>
      </c>
      <c r="I191" s="356"/>
      <c r="J191" s="356"/>
      <c r="K191" s="358" t="n">
        <f aca="false">IF(F191&gt;1,1,0)</f>
        <v>1</v>
      </c>
      <c r="L191" s="8"/>
      <c r="M191" s="8"/>
      <c r="N191" s="333"/>
      <c r="O191" s="333"/>
      <c r="P191" s="333"/>
      <c r="Q191" s="333"/>
      <c r="R191" s="333"/>
      <c r="S191" s="333"/>
      <c r="T191" s="333"/>
      <c r="U191" s="333"/>
      <c r="V191" s="333"/>
      <c r="W191" s="333"/>
      <c r="X191" s="333"/>
      <c r="Y191" s="333"/>
      <c r="Z191" s="333"/>
    </row>
    <row r="192" customFormat="false" ht="12" hidden="false" customHeight="true" outlineLevel="0" collapsed="false">
      <c r="A192" s="8"/>
      <c r="B192" s="355" t="n">
        <v>16</v>
      </c>
      <c r="C192" s="344" t="n">
        <f aca="false">IF(F192&gt;0,$D$8,0)</f>
        <v>0.024</v>
      </c>
      <c r="D192" s="345" t="n">
        <f aca="false">IF(C192&gt;0,$D$7*(C192/12*(1+C192/12)^$D$9)/((1+C192/12)^$D$9-1),0)</f>
        <v>776.295197525114</v>
      </c>
      <c r="E192" s="346" t="n">
        <v>181</v>
      </c>
      <c r="F192" s="351" t="n">
        <f aca="false">IF(F191-G191&lt;0,0,F191-G191)</f>
        <v>82746.693505959</v>
      </c>
      <c r="G192" s="351" t="n">
        <f aca="false">IF(F192&lt;=0,0,IF(F192&lt;D191,F192,D191-H192))</f>
        <v>610.801810513196</v>
      </c>
      <c r="H192" s="351" t="n">
        <f aca="false">IF(F192&lt;0,0,F192*(C191/12))</f>
        <v>165.493387011918</v>
      </c>
      <c r="I192" s="356" t="n">
        <f aca="false">SUM(G192:G203)</f>
        <v>7410.78749727279</v>
      </c>
      <c r="J192" s="356" t="n">
        <f aca="false">SUM(H192:H203)</f>
        <v>1904.75487302865</v>
      </c>
      <c r="K192" s="349" t="n">
        <f aca="false">IF(F192&gt;1,1,0)</f>
        <v>1</v>
      </c>
      <c r="L192" s="8"/>
      <c r="M192" s="8"/>
      <c r="N192" s="333"/>
      <c r="O192" s="333"/>
      <c r="P192" s="333"/>
      <c r="Q192" s="333"/>
      <c r="R192" s="333"/>
      <c r="S192" s="333"/>
      <c r="T192" s="333"/>
      <c r="U192" s="333"/>
      <c r="V192" s="333"/>
      <c r="W192" s="333"/>
      <c r="X192" s="333"/>
      <c r="Y192" s="333"/>
      <c r="Z192" s="333"/>
    </row>
    <row r="193" customFormat="false" ht="12" hidden="false" customHeight="true" outlineLevel="0" collapsed="false">
      <c r="A193" s="8"/>
      <c r="B193" s="355"/>
      <c r="C193" s="344" t="n">
        <f aca="false">IF(F193&gt;0,$D$8,0)</f>
        <v>0.024</v>
      </c>
      <c r="D193" s="345" t="n">
        <f aca="false">IF(C193&gt;0,$D$7*(C193/12*(1+C193/12)^$D$9)/((1+C193/12)^$D$9-1),0)</f>
        <v>776.295197525114</v>
      </c>
      <c r="E193" s="350" t="n">
        <v>182</v>
      </c>
      <c r="F193" s="351" t="n">
        <f aca="false">IF(F192-G192&lt;0,0,F192-G192)</f>
        <v>82135.8916954458</v>
      </c>
      <c r="G193" s="351" t="n">
        <f aca="false">IF(F193&lt;=0,0,IF(F193&lt;D192,F193,D192-H193))</f>
        <v>612.023414134222</v>
      </c>
      <c r="H193" s="351" t="n">
        <f aca="false">IF(F193&lt;0,0,F193*(C192/12))</f>
        <v>164.271783390892</v>
      </c>
      <c r="I193" s="356"/>
      <c r="J193" s="356"/>
      <c r="K193" s="352" t="n">
        <f aca="false">IF(F193&gt;1,1,0)</f>
        <v>1</v>
      </c>
      <c r="L193" s="8"/>
      <c r="M193" s="8"/>
      <c r="N193" s="333"/>
      <c r="O193" s="333"/>
      <c r="P193" s="333"/>
      <c r="Q193" s="333"/>
      <c r="R193" s="333"/>
      <c r="S193" s="333"/>
      <c r="T193" s="333"/>
      <c r="U193" s="333"/>
      <c r="V193" s="333"/>
      <c r="W193" s="333"/>
      <c r="X193" s="333"/>
      <c r="Y193" s="333"/>
      <c r="Z193" s="333"/>
    </row>
    <row r="194" customFormat="false" ht="12" hidden="false" customHeight="true" outlineLevel="0" collapsed="false">
      <c r="A194" s="8"/>
      <c r="B194" s="355"/>
      <c r="C194" s="344" t="n">
        <f aca="false">IF(F194&gt;0,$D$8,0)</f>
        <v>0.024</v>
      </c>
      <c r="D194" s="345" t="n">
        <f aca="false">IF(C194&gt;0,$D$7*(C194/12*(1+C194/12)^$D$9)/((1+C194/12)^$D$9-1),0)</f>
        <v>776.295197525114</v>
      </c>
      <c r="E194" s="350" t="n">
        <v>183</v>
      </c>
      <c r="F194" s="351" t="n">
        <f aca="false">IF(F193-G193&lt;0,0,F193-G193)</f>
        <v>81523.8682813116</v>
      </c>
      <c r="G194" s="351" t="n">
        <f aca="false">IF(F194&lt;=0,0,IF(F194&lt;D193,F194,D193-H194))</f>
        <v>613.247460962491</v>
      </c>
      <c r="H194" s="351" t="n">
        <f aca="false">IF(F194&lt;0,0,F194*(C193/12))</f>
        <v>163.047736562623</v>
      </c>
      <c r="I194" s="356"/>
      <c r="J194" s="356"/>
      <c r="K194" s="352" t="n">
        <f aca="false">IF(F194&gt;1,1,0)</f>
        <v>1</v>
      </c>
      <c r="L194" s="8"/>
      <c r="M194" s="8"/>
      <c r="N194" s="333"/>
      <c r="O194" s="333"/>
      <c r="P194" s="333"/>
      <c r="Q194" s="333"/>
      <c r="R194" s="333"/>
      <c r="S194" s="333"/>
      <c r="T194" s="333"/>
      <c r="U194" s="333"/>
      <c r="V194" s="333"/>
      <c r="W194" s="333"/>
      <c r="X194" s="333"/>
      <c r="Y194" s="333"/>
      <c r="Z194" s="333"/>
    </row>
    <row r="195" customFormat="false" ht="12" hidden="false" customHeight="true" outlineLevel="0" collapsed="false">
      <c r="A195" s="8"/>
      <c r="B195" s="355"/>
      <c r="C195" s="344" t="n">
        <f aca="false">IF(F195&gt;0,$D$8,0)</f>
        <v>0.024</v>
      </c>
      <c r="D195" s="345" t="n">
        <f aca="false">IF(C195&gt;0,$D$7*(C195/12*(1+C195/12)^$D$9)/((1+C195/12)^$D$9-1),0)</f>
        <v>776.295197525114</v>
      </c>
      <c r="E195" s="350" t="n">
        <v>184</v>
      </c>
      <c r="F195" s="351" t="n">
        <f aca="false">IF(F194-G194&lt;0,0,F194-G194)</f>
        <v>80910.6208203491</v>
      </c>
      <c r="G195" s="351" t="n">
        <f aca="false">IF(F195&lt;=0,0,IF(F195&lt;D194,F195,D194-H195))</f>
        <v>614.473955884416</v>
      </c>
      <c r="H195" s="351" t="n">
        <f aca="false">IF(F195&lt;0,0,F195*(C194/12))</f>
        <v>161.821241640698</v>
      </c>
      <c r="I195" s="356"/>
      <c r="J195" s="356"/>
      <c r="K195" s="352" t="n">
        <f aca="false">IF(F195&gt;1,1,0)</f>
        <v>1</v>
      </c>
      <c r="L195" s="8"/>
      <c r="M195" s="8"/>
      <c r="N195" s="333"/>
      <c r="O195" s="333"/>
      <c r="P195" s="333"/>
      <c r="Q195" s="333"/>
      <c r="R195" s="333"/>
      <c r="S195" s="333"/>
      <c r="T195" s="333"/>
      <c r="U195" s="333"/>
      <c r="V195" s="333"/>
      <c r="W195" s="333"/>
      <c r="X195" s="333"/>
      <c r="Y195" s="333"/>
      <c r="Z195" s="333"/>
    </row>
    <row r="196" customFormat="false" ht="12" hidden="false" customHeight="true" outlineLevel="0" collapsed="false">
      <c r="A196" s="8"/>
      <c r="B196" s="355"/>
      <c r="C196" s="344" t="n">
        <f aca="false">IF(F196&gt;0,$D$8,0)</f>
        <v>0.024</v>
      </c>
      <c r="D196" s="345" t="n">
        <f aca="false">IF(C196&gt;0,$D$7*(C196/12*(1+C196/12)^$D$9)/((1+C196/12)^$D$9-1),0)</f>
        <v>776.295197525114</v>
      </c>
      <c r="E196" s="350" t="n">
        <v>185</v>
      </c>
      <c r="F196" s="351" t="n">
        <f aca="false">IF(F195-G195&lt;0,0,F195-G195)</f>
        <v>80296.1468644647</v>
      </c>
      <c r="G196" s="351" t="n">
        <f aca="false">IF(F196&lt;=0,0,IF(F196&lt;D195,F196,D195-H196))</f>
        <v>615.702903796185</v>
      </c>
      <c r="H196" s="351" t="n">
        <f aca="false">IF(F196&lt;0,0,F196*(C195/12))</f>
        <v>160.592293728929</v>
      </c>
      <c r="I196" s="356"/>
      <c r="J196" s="356"/>
      <c r="K196" s="352" t="n">
        <f aca="false">IF(F196&gt;1,1,0)</f>
        <v>1</v>
      </c>
      <c r="L196" s="8"/>
      <c r="M196" s="8"/>
      <c r="N196" s="333"/>
      <c r="O196" s="333"/>
      <c r="P196" s="333"/>
      <c r="Q196" s="333"/>
      <c r="R196" s="333"/>
      <c r="S196" s="333"/>
      <c r="T196" s="333"/>
      <c r="U196" s="333"/>
      <c r="V196" s="333"/>
      <c r="W196" s="333"/>
      <c r="X196" s="333"/>
      <c r="Y196" s="333"/>
      <c r="Z196" s="333"/>
    </row>
    <row r="197" customFormat="false" ht="12" hidden="false" customHeight="true" outlineLevel="0" collapsed="false">
      <c r="A197" s="8"/>
      <c r="B197" s="355"/>
      <c r="C197" s="344" t="n">
        <f aca="false">IF(F197&gt;0,$D$8,0)</f>
        <v>0.024</v>
      </c>
      <c r="D197" s="345" t="n">
        <f aca="false">IF(C197&gt;0,$D$7*(C197/12*(1+C197/12)^$D$9)/((1+C197/12)^$D$9-1),0)</f>
        <v>776.295197525114</v>
      </c>
      <c r="E197" s="350" t="n">
        <v>186</v>
      </c>
      <c r="F197" s="351" t="n">
        <f aca="false">IF(F196-G196&lt;0,0,F196-G196)</f>
        <v>79680.4439606685</v>
      </c>
      <c r="G197" s="351" t="n">
        <f aca="false">IF(F197&lt;=0,0,IF(F197&lt;D196,F197,D196-H197))</f>
        <v>616.934309603777</v>
      </c>
      <c r="H197" s="351" t="n">
        <f aca="false">IF(F197&lt;0,0,F197*(C196/12))</f>
        <v>159.360887921337</v>
      </c>
      <c r="I197" s="356"/>
      <c r="J197" s="356"/>
      <c r="K197" s="352" t="n">
        <f aca="false">IF(F197&gt;1,1,0)</f>
        <v>1</v>
      </c>
      <c r="L197" s="8"/>
      <c r="M197" s="8"/>
      <c r="N197" s="333"/>
      <c r="O197" s="333"/>
      <c r="P197" s="333"/>
      <c r="Q197" s="333"/>
      <c r="R197" s="333"/>
      <c r="S197" s="333"/>
      <c r="T197" s="333"/>
      <c r="U197" s="333"/>
      <c r="V197" s="333"/>
      <c r="W197" s="333"/>
      <c r="X197" s="333"/>
      <c r="Y197" s="333"/>
      <c r="Z197" s="333"/>
    </row>
    <row r="198" customFormat="false" ht="12" hidden="false" customHeight="true" outlineLevel="0" collapsed="false">
      <c r="A198" s="8"/>
      <c r="B198" s="355"/>
      <c r="C198" s="344" t="n">
        <f aca="false">IF(F198&gt;0,$D$8,0)</f>
        <v>0.024</v>
      </c>
      <c r="D198" s="345" t="n">
        <f aca="false">IF(C198&gt;0,$D$7*(C198/12*(1+C198/12)^$D$9)/((1+C198/12)^$D$9-1),0)</f>
        <v>776.295197525114</v>
      </c>
      <c r="E198" s="350" t="n">
        <v>187</v>
      </c>
      <c r="F198" s="351" t="n">
        <f aca="false">IF(F197-G197&lt;0,0,F197-G197)</f>
        <v>79063.5096510647</v>
      </c>
      <c r="G198" s="351" t="n">
        <f aca="false">IF(F198&lt;=0,0,IF(F198&lt;D197,F198,D197-H198))</f>
        <v>618.168178222985</v>
      </c>
      <c r="H198" s="351" t="n">
        <f aca="false">IF(F198&lt;0,0,F198*(C197/12))</f>
        <v>158.127019302129</v>
      </c>
      <c r="I198" s="356"/>
      <c r="J198" s="356"/>
      <c r="K198" s="352" t="n">
        <f aca="false">IF(F198&gt;1,1,0)</f>
        <v>1</v>
      </c>
      <c r="L198" s="8"/>
      <c r="M198" s="8"/>
      <c r="N198" s="333"/>
      <c r="O198" s="333"/>
      <c r="P198" s="333"/>
      <c r="Q198" s="333"/>
      <c r="R198" s="333"/>
      <c r="S198" s="333"/>
      <c r="T198" s="333"/>
      <c r="U198" s="333"/>
      <c r="V198" s="333"/>
      <c r="W198" s="333"/>
      <c r="X198" s="333"/>
      <c r="Y198" s="333"/>
      <c r="Z198" s="333"/>
    </row>
    <row r="199" customFormat="false" ht="12" hidden="false" customHeight="true" outlineLevel="0" collapsed="false">
      <c r="A199" s="8"/>
      <c r="B199" s="355"/>
      <c r="C199" s="344" t="n">
        <f aca="false">IF(F199&gt;0,$D$8,0)</f>
        <v>0.024</v>
      </c>
      <c r="D199" s="345" t="n">
        <f aca="false">IF(C199&gt;0,$D$7*(C199/12*(1+C199/12)^$D$9)/((1+C199/12)^$D$9-1),0)</f>
        <v>776.295197525114</v>
      </c>
      <c r="E199" s="350" t="n">
        <v>188</v>
      </c>
      <c r="F199" s="351" t="n">
        <f aca="false">IF(F198-G198&lt;0,0,F198-G198)</f>
        <v>78445.3414728417</v>
      </c>
      <c r="G199" s="351" t="n">
        <f aca="false">IF(F199&lt;=0,0,IF(F199&lt;D198,F199,D198-H199))</f>
        <v>619.40451457943</v>
      </c>
      <c r="H199" s="351" t="n">
        <f aca="false">IF(F199&lt;0,0,F199*(C198/12))</f>
        <v>156.890682945683</v>
      </c>
      <c r="I199" s="356"/>
      <c r="J199" s="356"/>
      <c r="K199" s="352" t="n">
        <f aca="false">IF(F199&gt;1,1,0)</f>
        <v>1</v>
      </c>
      <c r="L199" s="8"/>
      <c r="M199" s="8"/>
      <c r="N199" s="333"/>
      <c r="O199" s="333"/>
      <c r="P199" s="333"/>
      <c r="Q199" s="333"/>
      <c r="R199" s="333"/>
      <c r="S199" s="333"/>
      <c r="T199" s="333"/>
      <c r="U199" s="333"/>
      <c r="V199" s="333"/>
      <c r="W199" s="333"/>
      <c r="X199" s="333"/>
      <c r="Y199" s="333"/>
      <c r="Z199" s="333"/>
    </row>
    <row r="200" customFormat="false" ht="12" hidden="false" customHeight="true" outlineLevel="0" collapsed="false">
      <c r="A200" s="8"/>
      <c r="B200" s="355"/>
      <c r="C200" s="344" t="n">
        <f aca="false">IF(F200&gt;0,$D$8,0)</f>
        <v>0.024</v>
      </c>
      <c r="D200" s="345" t="n">
        <f aca="false">IF(C200&gt;0,$D$7*(C200/12*(1+C200/12)^$D$9)/((1+C200/12)^$D$9-1),0)</f>
        <v>776.295197525114</v>
      </c>
      <c r="E200" s="350" t="n">
        <v>189</v>
      </c>
      <c r="F200" s="351" t="n">
        <f aca="false">IF(F199-G199&lt;0,0,F199-G199)</f>
        <v>77825.9369582623</v>
      </c>
      <c r="G200" s="351" t="n">
        <f aca="false">IF(F200&lt;=0,0,IF(F200&lt;D199,F200,D199-H200))</f>
        <v>620.643323608589</v>
      </c>
      <c r="H200" s="351" t="n">
        <f aca="false">IF(F200&lt;0,0,F200*(C199/12))</f>
        <v>155.651873916525</v>
      </c>
      <c r="I200" s="356"/>
      <c r="J200" s="356"/>
      <c r="K200" s="352" t="n">
        <f aca="false">IF(F200&gt;1,1,0)</f>
        <v>1</v>
      </c>
      <c r="L200" s="8"/>
      <c r="M200" s="8"/>
      <c r="N200" s="333"/>
      <c r="O200" s="333"/>
      <c r="P200" s="333"/>
      <c r="Q200" s="333"/>
      <c r="R200" s="333"/>
      <c r="S200" s="333"/>
      <c r="T200" s="333"/>
      <c r="U200" s="333"/>
      <c r="V200" s="333"/>
      <c r="W200" s="333"/>
      <c r="X200" s="333"/>
      <c r="Y200" s="333"/>
      <c r="Z200" s="333"/>
    </row>
    <row r="201" customFormat="false" ht="12" hidden="false" customHeight="true" outlineLevel="0" collapsed="false">
      <c r="A201" s="8"/>
      <c r="B201" s="355"/>
      <c r="C201" s="344" t="n">
        <f aca="false">IF(F201&gt;0,$D$8,0)</f>
        <v>0.024</v>
      </c>
      <c r="D201" s="345" t="n">
        <f aca="false">IF(C201&gt;0,$D$7*(C201/12*(1+C201/12)^$D$9)/((1+C201/12)^$D$9-1),0)</f>
        <v>776.295197525114</v>
      </c>
      <c r="E201" s="350" t="n">
        <v>190</v>
      </c>
      <c r="F201" s="351" t="n">
        <f aca="false">IF(F200-G200&lt;0,0,F200-G200)</f>
        <v>77205.2936346537</v>
      </c>
      <c r="G201" s="351" t="n">
        <f aca="false">IF(F201&lt;=0,0,IF(F201&lt;D200,F201,D200-H201))</f>
        <v>621.884610255807</v>
      </c>
      <c r="H201" s="351" t="n">
        <f aca="false">IF(F201&lt;0,0,F201*(C200/12))</f>
        <v>154.410587269307</v>
      </c>
      <c r="I201" s="356"/>
      <c r="J201" s="356"/>
      <c r="K201" s="352" t="n">
        <f aca="false">IF(F201&gt;1,1,0)</f>
        <v>1</v>
      </c>
      <c r="L201" s="8"/>
      <c r="M201" s="8"/>
      <c r="N201" s="333"/>
      <c r="O201" s="333"/>
      <c r="P201" s="333"/>
      <c r="Q201" s="333"/>
      <c r="R201" s="333"/>
      <c r="S201" s="333"/>
      <c r="T201" s="333"/>
      <c r="U201" s="333"/>
      <c r="V201" s="333"/>
      <c r="W201" s="333"/>
      <c r="X201" s="333"/>
      <c r="Y201" s="333"/>
      <c r="Z201" s="333"/>
    </row>
    <row r="202" customFormat="false" ht="12" hidden="false" customHeight="true" outlineLevel="0" collapsed="false">
      <c r="A202" s="8"/>
      <c r="B202" s="355"/>
      <c r="C202" s="344" t="n">
        <f aca="false">IF(F202&gt;0,$D$8,0)</f>
        <v>0.024</v>
      </c>
      <c r="D202" s="345" t="n">
        <f aca="false">IF(C202&gt;0,$D$7*(C202/12*(1+C202/12)^$D$9)/((1+C202/12)^$D$9-1),0)</f>
        <v>776.295197525114</v>
      </c>
      <c r="E202" s="350" t="n">
        <v>191</v>
      </c>
      <c r="F202" s="351" t="n">
        <f aca="false">IF(F201-G201&lt;0,0,F201-G201)</f>
        <v>76583.4090243979</v>
      </c>
      <c r="G202" s="351" t="n">
        <f aca="false">IF(F202&lt;=0,0,IF(F202&lt;D201,F202,D201-H202))</f>
        <v>623.128379476318</v>
      </c>
      <c r="H202" s="351" t="n">
        <f aca="false">IF(F202&lt;0,0,F202*(C201/12))</f>
        <v>153.166818048796</v>
      </c>
      <c r="I202" s="356"/>
      <c r="J202" s="356"/>
      <c r="K202" s="352" t="n">
        <f aca="false">IF(F202&gt;1,1,0)</f>
        <v>1</v>
      </c>
      <c r="L202" s="8"/>
      <c r="M202" s="8"/>
      <c r="N202" s="333"/>
      <c r="O202" s="333"/>
      <c r="P202" s="333"/>
      <c r="Q202" s="333"/>
      <c r="R202" s="333"/>
      <c r="S202" s="333"/>
      <c r="T202" s="333"/>
      <c r="U202" s="333"/>
      <c r="V202" s="333"/>
      <c r="W202" s="333"/>
      <c r="X202" s="333"/>
      <c r="Y202" s="333"/>
      <c r="Z202" s="333"/>
    </row>
    <row r="203" customFormat="false" ht="12" hidden="false" customHeight="true" outlineLevel="0" collapsed="false">
      <c r="A203" s="8"/>
      <c r="B203" s="355"/>
      <c r="C203" s="344" t="n">
        <f aca="false">IF(F203&gt;0,$D$8,0)</f>
        <v>0.024</v>
      </c>
      <c r="D203" s="345" t="n">
        <f aca="false">IF(C203&gt;0,$D$7*(C203/12*(1+C203/12)^$D$9)/((1+C203/12)^$D$9-1),0)</f>
        <v>776.295197525114</v>
      </c>
      <c r="E203" s="357" t="n">
        <v>192</v>
      </c>
      <c r="F203" s="351" t="n">
        <f aca="false">IF(F202-G202&lt;0,0,F202-G202)</f>
        <v>75960.2806449216</v>
      </c>
      <c r="G203" s="351" t="n">
        <f aca="false">IF(F203&lt;=0,0,IF(F203&lt;D202,F203,D202-H203))</f>
        <v>624.374636235271</v>
      </c>
      <c r="H203" s="351" t="n">
        <f aca="false">IF(F203&lt;0,0,F203*(C202/12))</f>
        <v>151.920561289843</v>
      </c>
      <c r="I203" s="356"/>
      <c r="J203" s="356"/>
      <c r="K203" s="358" t="n">
        <f aca="false">IF(F203&gt;1,1,0)</f>
        <v>1</v>
      </c>
      <c r="L203" s="8"/>
      <c r="M203" s="8"/>
      <c r="N203" s="333"/>
      <c r="O203" s="333"/>
      <c r="P203" s="333"/>
      <c r="Q203" s="333"/>
      <c r="R203" s="333"/>
      <c r="S203" s="333"/>
      <c r="T203" s="333"/>
      <c r="U203" s="333"/>
      <c r="V203" s="333"/>
      <c r="W203" s="333"/>
      <c r="X203" s="333"/>
      <c r="Y203" s="333"/>
      <c r="Z203" s="333"/>
    </row>
    <row r="204" customFormat="false" ht="12" hidden="false" customHeight="true" outlineLevel="0" collapsed="false">
      <c r="A204" s="8"/>
      <c r="B204" s="355" t="n">
        <v>17</v>
      </c>
      <c r="C204" s="344" t="n">
        <f aca="false">IF(F204&gt;0,$D$8,0)</f>
        <v>0.024</v>
      </c>
      <c r="D204" s="345" t="n">
        <f aca="false">IF(C204&gt;0,$D$7*(C204/12*(1+C204/12)^$D$9)/((1+C204/12)^$D$9-1),0)</f>
        <v>776.295197525114</v>
      </c>
      <c r="E204" s="346" t="n">
        <v>193</v>
      </c>
      <c r="F204" s="351" t="n">
        <f aca="false">IF(F203-G203&lt;0,0,F203-G203)</f>
        <v>75335.9060086863</v>
      </c>
      <c r="G204" s="351" t="n">
        <f aca="false">IF(F204&lt;=0,0,IF(F204&lt;D203,F204,D203-H204))</f>
        <v>625.623385507741</v>
      </c>
      <c r="H204" s="351" t="n">
        <f aca="false">IF(F204&lt;0,0,F204*(C203/12))</f>
        <v>150.671812017373</v>
      </c>
      <c r="I204" s="356" t="n">
        <f aca="false">SUM(G204:G215)</f>
        <v>7590.61594697431</v>
      </c>
      <c r="J204" s="356" t="n">
        <f aca="false">SUM(H204:H215)</f>
        <v>1724.92642332713</v>
      </c>
      <c r="K204" s="349" t="n">
        <f aca="false">IF(F204&gt;1,1,0)</f>
        <v>1</v>
      </c>
      <c r="L204" s="8"/>
      <c r="M204" s="8"/>
      <c r="N204" s="333"/>
      <c r="O204" s="333"/>
      <c r="P204" s="333"/>
      <c r="Q204" s="333"/>
      <c r="R204" s="333"/>
      <c r="S204" s="333"/>
      <c r="T204" s="333"/>
      <c r="U204" s="333"/>
      <c r="V204" s="333"/>
      <c r="W204" s="333"/>
      <c r="X204" s="333"/>
      <c r="Y204" s="333"/>
      <c r="Z204" s="333"/>
    </row>
    <row r="205" customFormat="false" ht="12" hidden="false" customHeight="true" outlineLevel="0" collapsed="false">
      <c r="A205" s="8"/>
      <c r="B205" s="355"/>
      <c r="C205" s="344" t="n">
        <f aca="false">IF(F205&gt;0,$D$8,0)</f>
        <v>0.024</v>
      </c>
      <c r="D205" s="345" t="n">
        <f aca="false">IF(C205&gt;0,$D$7*(C205/12*(1+C205/12)^$D$9)/((1+C205/12)^$D$9-1),0)</f>
        <v>776.295197525114</v>
      </c>
      <c r="E205" s="350" t="n">
        <v>194</v>
      </c>
      <c r="F205" s="351" t="n">
        <f aca="false">IF(F204-G204&lt;0,0,F204-G204)</f>
        <v>74710.2826231786</v>
      </c>
      <c r="G205" s="351" t="n">
        <f aca="false">IF(F205&lt;=0,0,IF(F205&lt;D204,F205,D204-H205))</f>
        <v>626.874632278757</v>
      </c>
      <c r="H205" s="351" t="n">
        <f aca="false">IF(F205&lt;0,0,F205*(C204/12))</f>
        <v>149.420565246357</v>
      </c>
      <c r="I205" s="356"/>
      <c r="J205" s="356"/>
      <c r="K205" s="352" t="n">
        <f aca="false">IF(F205&gt;1,1,0)</f>
        <v>1</v>
      </c>
      <c r="L205" s="8"/>
      <c r="M205" s="8"/>
      <c r="N205" s="333"/>
      <c r="O205" s="333"/>
      <c r="P205" s="333"/>
      <c r="Q205" s="333"/>
      <c r="R205" s="333"/>
      <c r="S205" s="333"/>
      <c r="T205" s="333"/>
      <c r="U205" s="333"/>
      <c r="V205" s="333"/>
      <c r="W205" s="333"/>
      <c r="X205" s="333"/>
      <c r="Y205" s="333"/>
      <c r="Z205" s="333"/>
    </row>
    <row r="206" customFormat="false" ht="12" hidden="false" customHeight="true" outlineLevel="0" collapsed="false">
      <c r="A206" s="8"/>
      <c r="B206" s="355"/>
      <c r="C206" s="344" t="n">
        <f aca="false">IF(F206&gt;0,$D$8,0)</f>
        <v>0.024</v>
      </c>
      <c r="D206" s="345" t="n">
        <f aca="false">IF(C206&gt;0,$D$7*(C206/12*(1+C206/12)^$D$9)/((1+C206/12)^$D$9-1),0)</f>
        <v>776.295197525114</v>
      </c>
      <c r="E206" s="350" t="n">
        <v>195</v>
      </c>
      <c r="F206" s="351" t="n">
        <f aca="false">IF(F205-G205&lt;0,0,F205-G205)</f>
        <v>74083.4079908998</v>
      </c>
      <c r="G206" s="351" t="n">
        <f aca="false">IF(F206&lt;=0,0,IF(F206&lt;D205,F206,D205-H206))</f>
        <v>628.128381543314</v>
      </c>
      <c r="H206" s="351" t="n">
        <f aca="false">IF(F206&lt;0,0,F206*(C205/12))</f>
        <v>148.1668159818</v>
      </c>
      <c r="I206" s="356"/>
      <c r="J206" s="356"/>
      <c r="K206" s="352" t="n">
        <f aca="false">IF(F206&gt;1,1,0)</f>
        <v>1</v>
      </c>
      <c r="L206" s="8"/>
      <c r="M206" s="8"/>
      <c r="N206" s="333"/>
      <c r="O206" s="333"/>
      <c r="P206" s="333"/>
      <c r="Q206" s="333"/>
      <c r="R206" s="333"/>
      <c r="S206" s="333"/>
      <c r="T206" s="333"/>
      <c r="U206" s="333"/>
      <c r="V206" s="333"/>
      <c r="W206" s="333"/>
      <c r="X206" s="333"/>
      <c r="Y206" s="333"/>
      <c r="Z206" s="333"/>
    </row>
    <row r="207" customFormat="false" ht="12" hidden="false" customHeight="true" outlineLevel="0" collapsed="false">
      <c r="A207" s="8"/>
      <c r="B207" s="355"/>
      <c r="C207" s="344" t="n">
        <f aca="false">IF(F207&gt;0,$D$8,0)</f>
        <v>0.024</v>
      </c>
      <c r="D207" s="345" t="n">
        <f aca="false">IF(C207&gt;0,$D$7*(C207/12*(1+C207/12)^$D$9)/((1+C207/12)^$D$9-1),0)</f>
        <v>776.295197525114</v>
      </c>
      <c r="E207" s="350" t="n">
        <v>196</v>
      </c>
      <c r="F207" s="351" t="n">
        <f aca="false">IF(F206-G206&lt;0,0,F206-G206)</f>
        <v>73455.2796093565</v>
      </c>
      <c r="G207" s="351" t="n">
        <f aca="false">IF(F207&lt;=0,0,IF(F207&lt;D206,F207,D206-H207))</f>
        <v>629.384638306401</v>
      </c>
      <c r="H207" s="351" t="n">
        <f aca="false">IF(F207&lt;0,0,F207*(C206/12))</f>
        <v>146.910559218713</v>
      </c>
      <c r="I207" s="356"/>
      <c r="J207" s="356"/>
      <c r="K207" s="352" t="n">
        <f aca="false">IF(F207&gt;1,1,0)</f>
        <v>1</v>
      </c>
      <c r="L207" s="8"/>
      <c r="M207" s="8"/>
      <c r="N207" s="333"/>
      <c r="O207" s="333"/>
      <c r="P207" s="333"/>
      <c r="Q207" s="333"/>
      <c r="R207" s="333"/>
      <c r="S207" s="333"/>
      <c r="T207" s="333"/>
      <c r="U207" s="333"/>
      <c r="V207" s="333"/>
      <c r="W207" s="333"/>
      <c r="X207" s="333"/>
      <c r="Y207" s="333"/>
      <c r="Z207" s="333"/>
    </row>
    <row r="208" customFormat="false" ht="12" hidden="false" customHeight="true" outlineLevel="0" collapsed="false">
      <c r="A208" s="8"/>
      <c r="B208" s="355"/>
      <c r="C208" s="344" t="n">
        <f aca="false">IF(F208&gt;0,$D$8,0)</f>
        <v>0.024</v>
      </c>
      <c r="D208" s="345" t="n">
        <f aca="false">IF(C208&gt;0,$D$7*(C208/12*(1+C208/12)^$D$9)/((1+C208/12)^$D$9-1),0)</f>
        <v>776.295197525114</v>
      </c>
      <c r="E208" s="350" t="n">
        <v>197</v>
      </c>
      <c r="F208" s="351" t="n">
        <f aca="false">IF(F207-G207&lt;0,0,F207-G207)</f>
        <v>72825.8949710501</v>
      </c>
      <c r="G208" s="351" t="n">
        <f aca="false">IF(F208&lt;=0,0,IF(F208&lt;D207,F208,D207-H208))</f>
        <v>630.643407583014</v>
      </c>
      <c r="H208" s="351" t="n">
        <f aca="false">IF(F208&lt;0,0,F208*(C207/12))</f>
        <v>145.6517899421</v>
      </c>
      <c r="I208" s="356"/>
      <c r="J208" s="356"/>
      <c r="K208" s="352" t="n">
        <f aca="false">IF(F208&gt;1,1,0)</f>
        <v>1</v>
      </c>
      <c r="L208" s="8"/>
      <c r="M208" s="8"/>
      <c r="N208" s="333"/>
      <c r="O208" s="333"/>
      <c r="P208" s="333"/>
      <c r="Q208" s="333"/>
      <c r="R208" s="333"/>
      <c r="S208" s="333"/>
      <c r="T208" s="333"/>
      <c r="U208" s="333"/>
      <c r="V208" s="333"/>
      <c r="W208" s="333"/>
      <c r="X208" s="333"/>
      <c r="Y208" s="333"/>
      <c r="Z208" s="333"/>
    </row>
    <row r="209" customFormat="false" ht="12" hidden="false" customHeight="true" outlineLevel="0" collapsed="false">
      <c r="A209" s="8"/>
      <c r="B209" s="355"/>
      <c r="C209" s="344" t="n">
        <f aca="false">IF(F209&gt;0,$D$8,0)</f>
        <v>0.024</v>
      </c>
      <c r="D209" s="345" t="n">
        <f aca="false">IF(C209&gt;0,$D$7*(C209/12*(1+C209/12)^$D$9)/((1+C209/12)^$D$9-1),0)</f>
        <v>776.295197525114</v>
      </c>
      <c r="E209" s="350" t="n">
        <v>198</v>
      </c>
      <c r="F209" s="351" t="n">
        <f aca="false">IF(F208-G208&lt;0,0,F208-G208)</f>
        <v>72195.2515634671</v>
      </c>
      <c r="G209" s="351" t="n">
        <f aca="false">IF(F209&lt;=0,0,IF(F209&lt;D208,F209,D208-H209))</f>
        <v>631.90469439818</v>
      </c>
      <c r="H209" s="351" t="n">
        <f aca="false">IF(F209&lt;0,0,F209*(C208/12))</f>
        <v>144.390503126934</v>
      </c>
      <c r="I209" s="356"/>
      <c r="J209" s="356"/>
      <c r="K209" s="352" t="n">
        <f aca="false">IF(F209&gt;1,1,0)</f>
        <v>1</v>
      </c>
      <c r="L209" s="8"/>
      <c r="M209" s="8"/>
      <c r="N209" s="333"/>
      <c r="O209" s="333"/>
      <c r="P209" s="333"/>
      <c r="Q209" s="333"/>
      <c r="R209" s="333"/>
      <c r="S209" s="333"/>
      <c r="T209" s="333"/>
      <c r="U209" s="333"/>
      <c r="V209" s="333"/>
      <c r="W209" s="333"/>
      <c r="X209" s="333"/>
      <c r="Y209" s="333"/>
      <c r="Z209" s="333"/>
    </row>
    <row r="210" customFormat="false" ht="12" hidden="false" customHeight="true" outlineLevel="0" collapsed="false">
      <c r="A210" s="8"/>
      <c r="B210" s="355"/>
      <c r="C210" s="344" t="n">
        <f aca="false">IF(F210&gt;0,$D$8,0)</f>
        <v>0.024</v>
      </c>
      <c r="D210" s="345" t="n">
        <f aca="false">IF(C210&gt;0,$D$7*(C210/12*(1+C210/12)^$D$9)/((1+C210/12)^$D$9-1),0)</f>
        <v>776.295197525114</v>
      </c>
      <c r="E210" s="350" t="n">
        <v>199</v>
      </c>
      <c r="F210" s="351" t="n">
        <f aca="false">IF(F209-G209&lt;0,0,F209-G209)</f>
        <v>71563.3468690689</v>
      </c>
      <c r="G210" s="351" t="n">
        <f aca="false">IF(F210&lt;=0,0,IF(F210&lt;D209,F210,D209-H210))</f>
        <v>633.168503786976</v>
      </c>
      <c r="H210" s="351" t="n">
        <f aca="false">IF(F210&lt;0,0,F210*(C209/12))</f>
        <v>143.126693738138</v>
      </c>
      <c r="I210" s="356"/>
      <c r="J210" s="356"/>
      <c r="K210" s="352" t="n">
        <f aca="false">IF(F210&gt;1,1,0)</f>
        <v>1</v>
      </c>
      <c r="L210" s="8"/>
      <c r="M210" s="8"/>
      <c r="N210" s="333"/>
      <c r="O210" s="333"/>
      <c r="P210" s="333"/>
      <c r="Q210" s="333"/>
      <c r="R210" s="333"/>
      <c r="S210" s="333"/>
      <c r="T210" s="333"/>
      <c r="U210" s="333"/>
      <c r="V210" s="333"/>
      <c r="W210" s="333"/>
      <c r="X210" s="333"/>
      <c r="Y210" s="333"/>
      <c r="Z210" s="333"/>
    </row>
    <row r="211" customFormat="false" ht="12" hidden="false" customHeight="true" outlineLevel="0" collapsed="false">
      <c r="A211" s="8"/>
      <c r="B211" s="355"/>
      <c r="C211" s="344" t="n">
        <f aca="false">IF(F211&gt;0,$D$8,0)</f>
        <v>0.024</v>
      </c>
      <c r="D211" s="345" t="n">
        <f aca="false">IF(C211&gt;0,$D$7*(C211/12*(1+C211/12)^$D$9)/((1+C211/12)^$D$9-1),0)</f>
        <v>776.295197525114</v>
      </c>
      <c r="E211" s="350" t="n">
        <v>200</v>
      </c>
      <c r="F211" s="351" t="n">
        <f aca="false">IF(F210-G210&lt;0,0,F210-G210)</f>
        <v>70930.1783652819</v>
      </c>
      <c r="G211" s="351" t="n">
        <f aca="false">IF(F211&lt;=0,0,IF(F211&lt;D210,F211,D210-H211))</f>
        <v>634.43484079455</v>
      </c>
      <c r="H211" s="351" t="n">
        <f aca="false">IF(F211&lt;0,0,F211*(C210/12))</f>
        <v>141.860356730564</v>
      </c>
      <c r="I211" s="356"/>
      <c r="J211" s="356"/>
      <c r="K211" s="352" t="n">
        <f aca="false">IF(F211&gt;1,1,0)</f>
        <v>1</v>
      </c>
      <c r="L211" s="8"/>
      <c r="M211" s="8"/>
      <c r="N211" s="333"/>
      <c r="O211" s="333"/>
      <c r="P211" s="333"/>
      <c r="Q211" s="333"/>
      <c r="R211" s="333"/>
      <c r="S211" s="333"/>
      <c r="T211" s="333"/>
      <c r="U211" s="333"/>
      <c r="V211" s="333"/>
      <c r="W211" s="333"/>
      <c r="X211" s="333"/>
      <c r="Y211" s="333"/>
      <c r="Z211" s="333"/>
    </row>
    <row r="212" customFormat="false" ht="12" hidden="false" customHeight="true" outlineLevel="0" collapsed="false">
      <c r="A212" s="8"/>
      <c r="B212" s="355"/>
      <c r="C212" s="344" t="n">
        <f aca="false">IF(F212&gt;0,$D$8,0)</f>
        <v>0.024</v>
      </c>
      <c r="D212" s="345" t="n">
        <f aca="false">IF(C212&gt;0,$D$7*(C212/12*(1+C212/12)^$D$9)/((1+C212/12)^$D$9-1),0)</f>
        <v>776.295197525114</v>
      </c>
      <c r="E212" s="350" t="n">
        <v>201</v>
      </c>
      <c r="F212" s="351" t="n">
        <f aca="false">IF(F211-G211&lt;0,0,F211-G211)</f>
        <v>70295.7435244874</v>
      </c>
      <c r="G212" s="351" t="n">
        <f aca="false">IF(F212&lt;=0,0,IF(F212&lt;D211,F212,D211-H212))</f>
        <v>635.703710476139</v>
      </c>
      <c r="H212" s="351" t="n">
        <f aca="false">IF(F212&lt;0,0,F212*(C211/12))</f>
        <v>140.591487048975</v>
      </c>
      <c r="I212" s="356"/>
      <c r="J212" s="356"/>
      <c r="K212" s="352" t="n">
        <f aca="false">IF(F212&gt;1,1,0)</f>
        <v>1</v>
      </c>
      <c r="L212" s="8"/>
      <c r="M212" s="8"/>
      <c r="N212" s="333"/>
      <c r="O212" s="333"/>
      <c r="P212" s="333"/>
      <c r="Q212" s="333"/>
      <c r="R212" s="333"/>
      <c r="S212" s="333"/>
      <c r="T212" s="333"/>
      <c r="U212" s="333"/>
      <c r="V212" s="333"/>
      <c r="W212" s="333"/>
      <c r="X212" s="333"/>
      <c r="Y212" s="333"/>
      <c r="Z212" s="333"/>
    </row>
    <row r="213" customFormat="false" ht="12" hidden="false" customHeight="true" outlineLevel="0" collapsed="false">
      <c r="A213" s="8"/>
      <c r="B213" s="355"/>
      <c r="C213" s="344" t="n">
        <f aca="false">IF(F213&gt;0,$D$8,0)</f>
        <v>0.024</v>
      </c>
      <c r="D213" s="345" t="n">
        <f aca="false">IF(C213&gt;0,$D$7*(C213/12*(1+C213/12)^$D$9)/((1+C213/12)^$D$9-1),0)</f>
        <v>776.295197525114</v>
      </c>
      <c r="E213" s="350" t="n">
        <v>202</v>
      </c>
      <c r="F213" s="351" t="n">
        <f aca="false">IF(F212-G212&lt;0,0,F212-G212)</f>
        <v>69660.0398140112</v>
      </c>
      <c r="G213" s="351" t="n">
        <f aca="false">IF(F213&lt;=0,0,IF(F213&lt;D212,F213,D212-H213))</f>
        <v>636.975117897092</v>
      </c>
      <c r="H213" s="351" t="n">
        <f aca="false">IF(F213&lt;0,0,F213*(C212/12))</f>
        <v>139.320079628022</v>
      </c>
      <c r="I213" s="356"/>
      <c r="J213" s="356"/>
      <c r="K213" s="352" t="n">
        <f aca="false">IF(F213&gt;1,1,0)</f>
        <v>1</v>
      </c>
      <c r="L213" s="8"/>
      <c r="M213" s="8"/>
      <c r="N213" s="333"/>
      <c r="O213" s="333"/>
      <c r="P213" s="333"/>
      <c r="Q213" s="333"/>
      <c r="R213" s="333"/>
      <c r="S213" s="333"/>
      <c r="T213" s="333"/>
      <c r="U213" s="333"/>
      <c r="V213" s="333"/>
      <c r="W213" s="333"/>
      <c r="X213" s="333"/>
      <c r="Y213" s="333"/>
      <c r="Z213" s="333"/>
    </row>
    <row r="214" customFormat="false" ht="12" hidden="false" customHeight="true" outlineLevel="0" collapsed="false">
      <c r="A214" s="8"/>
      <c r="B214" s="355"/>
      <c r="C214" s="344" t="n">
        <f aca="false">IF(F214&gt;0,$D$8,0)</f>
        <v>0.024</v>
      </c>
      <c r="D214" s="345" t="n">
        <f aca="false">IF(C214&gt;0,$D$7*(C214/12*(1+C214/12)^$D$9)/((1+C214/12)^$D$9-1),0)</f>
        <v>776.295197525114</v>
      </c>
      <c r="E214" s="350" t="n">
        <v>203</v>
      </c>
      <c r="F214" s="351" t="n">
        <f aca="false">IF(F213-G213&lt;0,0,F213-G213)</f>
        <v>69023.0646961141</v>
      </c>
      <c r="G214" s="351" t="n">
        <f aca="false">IF(F214&lt;=0,0,IF(F214&lt;D213,F214,D213-H214))</f>
        <v>638.249068132886</v>
      </c>
      <c r="H214" s="351" t="n">
        <f aca="false">IF(F214&lt;0,0,F214*(C213/12))</f>
        <v>138.046129392228</v>
      </c>
      <c r="I214" s="356"/>
      <c r="J214" s="356"/>
      <c r="K214" s="352" t="n">
        <f aca="false">IF(F214&gt;1,1,0)</f>
        <v>1</v>
      </c>
      <c r="L214" s="8"/>
      <c r="M214" s="8"/>
      <c r="N214" s="333"/>
      <c r="O214" s="333"/>
      <c r="P214" s="333"/>
      <c r="Q214" s="333"/>
      <c r="R214" s="333"/>
      <c r="S214" s="333"/>
      <c r="T214" s="333"/>
      <c r="U214" s="333"/>
      <c r="V214" s="333"/>
      <c r="W214" s="333"/>
      <c r="X214" s="333"/>
      <c r="Y214" s="333"/>
      <c r="Z214" s="333"/>
    </row>
    <row r="215" customFormat="false" ht="12" hidden="false" customHeight="true" outlineLevel="0" collapsed="false">
      <c r="A215" s="8"/>
      <c r="B215" s="355"/>
      <c r="C215" s="344" t="n">
        <f aca="false">IF(F215&gt;0,$D$8,0)</f>
        <v>0.024</v>
      </c>
      <c r="D215" s="345" t="n">
        <f aca="false">IF(C215&gt;0,$D$7*(C215/12*(1+C215/12)^$D$9)/((1+C215/12)^$D$9-1),0)</f>
        <v>776.295197525114</v>
      </c>
      <c r="E215" s="357" t="n">
        <v>204</v>
      </c>
      <c r="F215" s="351" t="n">
        <f aca="false">IF(F214-G214&lt;0,0,F214-G214)</f>
        <v>68384.8156279812</v>
      </c>
      <c r="G215" s="351" t="n">
        <f aca="false">IF(F215&lt;=0,0,IF(F215&lt;D214,F215,D214-H215))</f>
        <v>639.525566269152</v>
      </c>
      <c r="H215" s="351" t="n">
        <f aca="false">IF(F215&lt;0,0,F215*(C214/12))</f>
        <v>136.769631255962</v>
      </c>
      <c r="I215" s="356"/>
      <c r="J215" s="356"/>
      <c r="K215" s="358" t="n">
        <f aca="false">IF(F215&gt;1,1,0)</f>
        <v>1</v>
      </c>
      <c r="L215" s="8"/>
      <c r="M215" s="8"/>
      <c r="N215" s="333"/>
      <c r="O215" s="333"/>
      <c r="P215" s="333"/>
      <c r="Q215" s="333"/>
      <c r="R215" s="333"/>
      <c r="S215" s="333"/>
      <c r="T215" s="333"/>
      <c r="U215" s="333"/>
      <c r="V215" s="333"/>
      <c r="W215" s="333"/>
      <c r="X215" s="333"/>
      <c r="Y215" s="333"/>
      <c r="Z215" s="333"/>
    </row>
    <row r="216" customFormat="false" ht="12" hidden="false" customHeight="true" outlineLevel="0" collapsed="false">
      <c r="A216" s="8"/>
      <c r="B216" s="355" t="n">
        <v>18</v>
      </c>
      <c r="C216" s="344" t="n">
        <f aca="false">IF(F216&gt;0,$D$8,0)</f>
        <v>0.024</v>
      </c>
      <c r="D216" s="345" t="n">
        <f aca="false">IF(C216&gt;0,$D$7*(C216/12*(1+C216/12)^$D$9)/((1+C216/12)^$D$9-1),0)</f>
        <v>776.295197525114</v>
      </c>
      <c r="E216" s="346" t="n">
        <v>205</v>
      </c>
      <c r="F216" s="351" t="n">
        <f aca="false">IF(F215-G215&lt;0,0,F215-G215)</f>
        <v>67745.2900617121</v>
      </c>
      <c r="G216" s="351" t="n">
        <f aca="false">IF(F216&lt;=0,0,IF(F216&lt;D215,F216,D215-H216))</f>
        <v>640.80461740169</v>
      </c>
      <c r="H216" s="351" t="n">
        <f aca="false">IF(F216&lt;0,0,F216*(C215/12))</f>
        <v>135.490580123424</v>
      </c>
      <c r="I216" s="356" t="n">
        <f aca="false">SUM(G216:G227)</f>
        <v>7774.80807210627</v>
      </c>
      <c r="J216" s="356" t="n">
        <f aca="false">SUM(H216:H227)</f>
        <v>1540.73429819518</v>
      </c>
      <c r="K216" s="349" t="n">
        <f aca="false">IF(F216&gt;1,1,0)</f>
        <v>1</v>
      </c>
      <c r="L216" s="8"/>
      <c r="M216" s="8"/>
      <c r="N216" s="333"/>
      <c r="O216" s="333"/>
      <c r="P216" s="333"/>
      <c r="Q216" s="333"/>
      <c r="R216" s="333"/>
      <c r="S216" s="333"/>
      <c r="T216" s="333"/>
      <c r="U216" s="333"/>
      <c r="V216" s="333"/>
      <c r="W216" s="333"/>
      <c r="X216" s="333"/>
      <c r="Y216" s="333"/>
      <c r="Z216" s="333"/>
    </row>
    <row r="217" customFormat="false" ht="12" hidden="false" customHeight="true" outlineLevel="0" collapsed="false">
      <c r="A217" s="8"/>
      <c r="B217" s="355"/>
      <c r="C217" s="344" t="n">
        <f aca="false">IF(F217&gt;0,$D$8,0)</f>
        <v>0.024</v>
      </c>
      <c r="D217" s="345" t="n">
        <f aca="false">IF(C217&gt;0,$D$7*(C217/12*(1+C217/12)^$D$9)/((1+C217/12)^$D$9-1),0)</f>
        <v>776.295197525114</v>
      </c>
      <c r="E217" s="350" t="n">
        <v>206</v>
      </c>
      <c r="F217" s="351" t="n">
        <f aca="false">IF(F216-G216&lt;0,0,F216-G216)</f>
        <v>67104.4854443104</v>
      </c>
      <c r="G217" s="351" t="n">
        <f aca="false">IF(F217&lt;=0,0,IF(F217&lt;D216,F217,D216-H217))</f>
        <v>642.086226636493</v>
      </c>
      <c r="H217" s="351" t="n">
        <f aca="false">IF(F217&lt;0,0,F217*(C216/12))</f>
        <v>134.208970888621</v>
      </c>
      <c r="I217" s="356"/>
      <c r="J217" s="356"/>
      <c r="K217" s="352" t="n">
        <f aca="false">IF(F217&gt;1,1,0)</f>
        <v>1</v>
      </c>
      <c r="L217" s="8"/>
      <c r="M217" s="8"/>
      <c r="N217" s="333"/>
      <c r="O217" s="333"/>
      <c r="P217" s="333"/>
      <c r="Q217" s="333"/>
      <c r="R217" s="333"/>
      <c r="S217" s="333"/>
      <c r="T217" s="333"/>
      <c r="U217" s="333"/>
      <c r="V217" s="333"/>
      <c r="W217" s="333"/>
      <c r="X217" s="333"/>
      <c r="Y217" s="333"/>
      <c r="Z217" s="333"/>
    </row>
    <row r="218" customFormat="false" ht="12" hidden="false" customHeight="true" outlineLevel="0" collapsed="false">
      <c r="A218" s="8"/>
      <c r="B218" s="355"/>
      <c r="C218" s="344" t="n">
        <f aca="false">IF(F218&gt;0,$D$8,0)</f>
        <v>0.024</v>
      </c>
      <c r="D218" s="345" t="n">
        <f aca="false">IF(C218&gt;0,$D$7*(C218/12*(1+C218/12)^$D$9)/((1+C218/12)^$D$9-1),0)</f>
        <v>776.295197525114</v>
      </c>
      <c r="E218" s="350" t="n">
        <v>207</v>
      </c>
      <c r="F218" s="351" t="n">
        <f aca="false">IF(F217-G217&lt;0,0,F217-G217)</f>
        <v>66462.3992176739</v>
      </c>
      <c r="G218" s="351" t="n">
        <f aca="false">IF(F218&lt;=0,0,IF(F218&lt;D217,F218,D217-H218))</f>
        <v>643.370399089766</v>
      </c>
      <c r="H218" s="351" t="n">
        <f aca="false">IF(F218&lt;0,0,F218*(C217/12))</f>
        <v>132.924798435348</v>
      </c>
      <c r="I218" s="356"/>
      <c r="J218" s="356"/>
      <c r="K218" s="352" t="n">
        <f aca="false">IF(F218&gt;1,1,0)</f>
        <v>1</v>
      </c>
      <c r="L218" s="8"/>
      <c r="M218" s="8"/>
      <c r="N218" s="333"/>
      <c r="O218" s="333"/>
      <c r="P218" s="333"/>
      <c r="Q218" s="333"/>
      <c r="R218" s="333"/>
      <c r="S218" s="333"/>
      <c r="T218" s="333"/>
      <c r="U218" s="333"/>
      <c r="V218" s="333"/>
      <c r="W218" s="333"/>
      <c r="X218" s="333"/>
      <c r="Y218" s="333"/>
      <c r="Z218" s="333"/>
    </row>
    <row r="219" customFormat="false" ht="12" hidden="false" customHeight="true" outlineLevel="0" collapsed="false">
      <c r="A219" s="8"/>
      <c r="B219" s="355"/>
      <c r="C219" s="344" t="n">
        <f aca="false">IF(F219&gt;0,$D$8,0)</f>
        <v>0.024</v>
      </c>
      <c r="D219" s="345" t="n">
        <f aca="false">IF(C219&gt;0,$D$7*(C219/12*(1+C219/12)^$D$9)/((1+C219/12)^$D$9-1),0)</f>
        <v>776.295197525114</v>
      </c>
      <c r="E219" s="350" t="n">
        <v>208</v>
      </c>
      <c r="F219" s="351" t="n">
        <f aca="false">IF(F218-G218&lt;0,0,F218-G218)</f>
        <v>65819.0288185841</v>
      </c>
      <c r="G219" s="351" t="n">
        <f aca="false">IF(F219&lt;=0,0,IF(F219&lt;D218,F219,D218-H219))</f>
        <v>644.657139887946</v>
      </c>
      <c r="H219" s="351" t="n">
        <f aca="false">IF(F219&lt;0,0,F219*(C218/12))</f>
        <v>131.638057637168</v>
      </c>
      <c r="I219" s="356"/>
      <c r="J219" s="356"/>
      <c r="K219" s="352" t="n">
        <f aca="false">IF(F219&gt;1,1,0)</f>
        <v>1</v>
      </c>
      <c r="L219" s="8"/>
      <c r="M219" s="8"/>
      <c r="N219" s="333"/>
      <c r="O219" s="333"/>
      <c r="P219" s="333"/>
      <c r="Q219" s="333"/>
      <c r="R219" s="333"/>
      <c r="S219" s="333"/>
      <c r="T219" s="333"/>
      <c r="U219" s="333"/>
      <c r="V219" s="333"/>
      <c r="W219" s="333"/>
      <c r="X219" s="333"/>
      <c r="Y219" s="333"/>
      <c r="Z219" s="333"/>
    </row>
    <row r="220" customFormat="false" ht="12" hidden="false" customHeight="true" outlineLevel="0" collapsed="false">
      <c r="A220" s="8"/>
      <c r="B220" s="355"/>
      <c r="C220" s="344" t="n">
        <f aca="false">IF(F220&gt;0,$D$8,0)</f>
        <v>0.024</v>
      </c>
      <c r="D220" s="345" t="n">
        <f aca="false">IF(C220&gt;0,$D$7*(C220/12*(1+C220/12)^$D$9)/((1+C220/12)^$D$9-1),0)</f>
        <v>776.295197525114</v>
      </c>
      <c r="E220" s="350" t="n">
        <v>209</v>
      </c>
      <c r="F220" s="351" t="n">
        <f aca="false">IF(F219-G219&lt;0,0,F219-G219)</f>
        <v>65174.3716786962</v>
      </c>
      <c r="G220" s="351" t="n">
        <f aca="false">IF(F220&lt;=0,0,IF(F220&lt;D219,F220,D219-H220))</f>
        <v>645.946454167722</v>
      </c>
      <c r="H220" s="351" t="n">
        <f aca="false">IF(F220&lt;0,0,F220*(C219/12))</f>
        <v>130.348743357392</v>
      </c>
      <c r="I220" s="356"/>
      <c r="J220" s="356"/>
      <c r="K220" s="352" t="n">
        <f aca="false">IF(F220&gt;1,1,0)</f>
        <v>1</v>
      </c>
      <c r="L220" s="8"/>
      <c r="M220" s="8"/>
      <c r="N220" s="333"/>
      <c r="O220" s="333"/>
      <c r="P220" s="333"/>
      <c r="Q220" s="333"/>
      <c r="R220" s="333"/>
      <c r="S220" s="333"/>
      <c r="T220" s="333"/>
      <c r="U220" s="333"/>
      <c r="V220" s="333"/>
      <c r="W220" s="333"/>
      <c r="X220" s="333"/>
      <c r="Y220" s="333"/>
      <c r="Z220" s="333"/>
    </row>
    <row r="221" customFormat="false" ht="12" hidden="false" customHeight="true" outlineLevel="0" collapsed="false">
      <c r="A221" s="8"/>
      <c r="B221" s="355"/>
      <c r="C221" s="344" t="n">
        <f aca="false">IF(F221&gt;0,$D$8,0)</f>
        <v>0.024</v>
      </c>
      <c r="D221" s="345" t="n">
        <f aca="false">IF(C221&gt;0,$D$7*(C221/12*(1+C221/12)^$D$9)/((1+C221/12)^$D$9-1),0)</f>
        <v>776.295197525114</v>
      </c>
      <c r="E221" s="350" t="n">
        <v>210</v>
      </c>
      <c r="F221" s="351" t="n">
        <f aca="false">IF(F220-G220&lt;0,0,F220-G220)</f>
        <v>64528.4252245285</v>
      </c>
      <c r="G221" s="351" t="n">
        <f aca="false">IF(F221&lt;=0,0,IF(F221&lt;D220,F221,D220-H221))</f>
        <v>647.238347076057</v>
      </c>
      <c r="H221" s="351" t="n">
        <f aca="false">IF(F221&lt;0,0,F221*(C220/12))</f>
        <v>129.056850449057</v>
      </c>
      <c r="I221" s="356"/>
      <c r="J221" s="356"/>
      <c r="K221" s="352" t="n">
        <f aca="false">IF(F221&gt;1,1,0)</f>
        <v>1</v>
      </c>
      <c r="L221" s="8"/>
      <c r="M221" s="8"/>
      <c r="N221" s="333"/>
      <c r="O221" s="333"/>
      <c r="P221" s="333"/>
      <c r="Q221" s="333"/>
      <c r="R221" s="333"/>
      <c r="S221" s="333"/>
      <c r="T221" s="333"/>
      <c r="U221" s="333"/>
      <c r="V221" s="333"/>
      <c r="W221" s="333"/>
      <c r="X221" s="333"/>
      <c r="Y221" s="333"/>
      <c r="Z221" s="333"/>
    </row>
    <row r="222" customFormat="false" ht="12" hidden="false" customHeight="true" outlineLevel="0" collapsed="false">
      <c r="A222" s="8"/>
      <c r="B222" s="355"/>
      <c r="C222" s="344" t="n">
        <f aca="false">IF(F222&gt;0,$D$8,0)</f>
        <v>0.024</v>
      </c>
      <c r="D222" s="345" t="n">
        <f aca="false">IF(C222&gt;0,$D$7*(C222/12*(1+C222/12)^$D$9)/((1+C222/12)^$D$9-1),0)</f>
        <v>776.295197525114</v>
      </c>
      <c r="E222" s="350" t="n">
        <v>211</v>
      </c>
      <c r="F222" s="351" t="n">
        <f aca="false">IF(F221-G221&lt;0,0,F221-G221)</f>
        <v>63881.1868774524</v>
      </c>
      <c r="G222" s="351" t="n">
        <f aca="false">IF(F222&lt;=0,0,IF(F222&lt;D221,F222,D221-H222))</f>
        <v>648.532823770209</v>
      </c>
      <c r="H222" s="351" t="n">
        <f aca="false">IF(F222&lt;0,0,F222*(C221/12))</f>
        <v>127.762373754905</v>
      </c>
      <c r="I222" s="356"/>
      <c r="J222" s="356"/>
      <c r="K222" s="352" t="n">
        <f aca="false">IF(F222&gt;1,1,0)</f>
        <v>1</v>
      </c>
      <c r="L222" s="8"/>
      <c r="M222" s="8"/>
      <c r="N222" s="333"/>
      <c r="O222" s="333"/>
      <c r="P222" s="333"/>
      <c r="Q222" s="333"/>
      <c r="R222" s="333"/>
      <c r="S222" s="333"/>
      <c r="T222" s="333"/>
      <c r="U222" s="333"/>
      <c r="V222" s="333"/>
      <c r="W222" s="333"/>
      <c r="X222" s="333"/>
      <c r="Y222" s="333"/>
      <c r="Z222" s="333"/>
    </row>
    <row r="223" customFormat="false" ht="12" hidden="false" customHeight="true" outlineLevel="0" collapsed="false">
      <c r="A223" s="8"/>
      <c r="B223" s="355"/>
      <c r="C223" s="344" t="n">
        <f aca="false">IF(F223&gt;0,$D$8,0)</f>
        <v>0.024</v>
      </c>
      <c r="D223" s="345" t="n">
        <f aca="false">IF(C223&gt;0,$D$7*(C223/12*(1+C223/12)^$D$9)/((1+C223/12)^$D$9-1),0)</f>
        <v>776.295197525114</v>
      </c>
      <c r="E223" s="350" t="n">
        <v>212</v>
      </c>
      <c r="F223" s="351" t="n">
        <f aca="false">IF(F222-G222&lt;0,0,F222-G222)</f>
        <v>63232.6540536822</v>
      </c>
      <c r="G223" s="351" t="n">
        <f aca="false">IF(F223&lt;=0,0,IF(F223&lt;D222,F223,D222-H223))</f>
        <v>649.82988941775</v>
      </c>
      <c r="H223" s="351" t="n">
        <f aca="false">IF(F223&lt;0,0,F223*(C222/12))</f>
        <v>126.465308107364</v>
      </c>
      <c r="I223" s="356"/>
      <c r="J223" s="356"/>
      <c r="K223" s="352" t="n">
        <f aca="false">IF(F223&gt;1,1,0)</f>
        <v>1</v>
      </c>
      <c r="L223" s="8"/>
      <c r="M223" s="8"/>
      <c r="N223" s="333"/>
      <c r="O223" s="333"/>
      <c r="P223" s="333"/>
      <c r="Q223" s="333"/>
      <c r="R223" s="333"/>
      <c r="S223" s="333"/>
      <c r="T223" s="333"/>
      <c r="U223" s="333"/>
      <c r="V223" s="333"/>
      <c r="W223" s="333"/>
      <c r="X223" s="333"/>
      <c r="Y223" s="333"/>
      <c r="Z223" s="333"/>
    </row>
    <row r="224" customFormat="false" ht="12" hidden="false" customHeight="true" outlineLevel="0" collapsed="false">
      <c r="A224" s="8"/>
      <c r="B224" s="355"/>
      <c r="C224" s="344" t="n">
        <f aca="false">IF(F224&gt;0,$D$8,0)</f>
        <v>0.024</v>
      </c>
      <c r="D224" s="345" t="n">
        <f aca="false">IF(C224&gt;0,$D$7*(C224/12*(1+C224/12)^$D$9)/((1+C224/12)^$D$9-1),0)</f>
        <v>776.295197525114</v>
      </c>
      <c r="E224" s="350" t="n">
        <v>213</v>
      </c>
      <c r="F224" s="351" t="n">
        <f aca="false">IF(F223-G223&lt;0,0,F223-G223)</f>
        <v>62582.8241642645</v>
      </c>
      <c r="G224" s="351" t="n">
        <f aca="false">IF(F224&lt;=0,0,IF(F224&lt;D223,F224,D223-H224))</f>
        <v>651.129549196585</v>
      </c>
      <c r="H224" s="351" t="n">
        <f aca="false">IF(F224&lt;0,0,F224*(C223/12))</f>
        <v>125.165648328529</v>
      </c>
      <c r="I224" s="356"/>
      <c r="J224" s="356"/>
      <c r="K224" s="352" t="n">
        <f aca="false">IF(F224&gt;1,1,0)</f>
        <v>1</v>
      </c>
      <c r="L224" s="8"/>
      <c r="M224" s="8"/>
      <c r="N224" s="333"/>
      <c r="O224" s="333"/>
      <c r="P224" s="333"/>
      <c r="Q224" s="333"/>
      <c r="R224" s="333"/>
      <c r="S224" s="333"/>
      <c r="T224" s="333"/>
      <c r="U224" s="333"/>
      <c r="V224" s="333"/>
      <c r="W224" s="333"/>
      <c r="X224" s="333"/>
      <c r="Y224" s="333"/>
      <c r="Z224" s="333"/>
    </row>
    <row r="225" customFormat="false" ht="12" hidden="false" customHeight="true" outlineLevel="0" collapsed="false">
      <c r="A225" s="8"/>
      <c r="B225" s="355"/>
      <c r="C225" s="344" t="n">
        <f aca="false">IF(F225&gt;0,$D$8,0)</f>
        <v>0.024</v>
      </c>
      <c r="D225" s="345" t="n">
        <f aca="false">IF(C225&gt;0,$D$7*(C225/12*(1+C225/12)^$D$9)/((1+C225/12)^$D$9-1),0)</f>
        <v>776.295197525114</v>
      </c>
      <c r="E225" s="350" t="n">
        <v>214</v>
      </c>
      <c r="F225" s="351" t="n">
        <f aca="false">IF(F224-G224&lt;0,0,F224-G224)</f>
        <v>61931.6946150679</v>
      </c>
      <c r="G225" s="351" t="n">
        <f aca="false">IF(F225&lt;=0,0,IF(F225&lt;D224,F225,D224-H225))</f>
        <v>652.431808294978</v>
      </c>
      <c r="H225" s="351" t="n">
        <f aca="false">IF(F225&lt;0,0,F225*(C224/12))</f>
        <v>123.863389230136</v>
      </c>
      <c r="I225" s="356"/>
      <c r="J225" s="356"/>
      <c r="K225" s="352" t="n">
        <f aca="false">IF(F225&gt;1,1,0)</f>
        <v>1</v>
      </c>
      <c r="L225" s="8"/>
      <c r="M225" s="8"/>
      <c r="N225" s="333"/>
      <c r="O225" s="333"/>
      <c r="P225" s="333"/>
      <c r="Q225" s="333"/>
      <c r="R225" s="333"/>
      <c r="S225" s="333"/>
      <c r="T225" s="333"/>
      <c r="U225" s="333"/>
      <c r="V225" s="333"/>
      <c r="W225" s="333"/>
      <c r="X225" s="333"/>
      <c r="Y225" s="333"/>
      <c r="Z225" s="333"/>
    </row>
    <row r="226" customFormat="false" ht="12" hidden="false" customHeight="true" outlineLevel="0" collapsed="false">
      <c r="A226" s="8"/>
      <c r="B226" s="355"/>
      <c r="C226" s="344" t="n">
        <f aca="false">IF(F226&gt;0,$D$8,0)</f>
        <v>0.024</v>
      </c>
      <c r="D226" s="345" t="n">
        <f aca="false">IF(C226&gt;0,$D$7*(C226/12*(1+C226/12)^$D$9)/((1+C226/12)^$D$9-1),0)</f>
        <v>776.295197525114</v>
      </c>
      <c r="E226" s="350" t="n">
        <v>215</v>
      </c>
      <c r="F226" s="351" t="n">
        <f aca="false">IF(F225-G225&lt;0,0,F225-G225)</f>
        <v>61279.2628067729</v>
      </c>
      <c r="G226" s="351" t="n">
        <f aca="false">IF(F226&lt;=0,0,IF(F226&lt;D225,F226,D225-H226))</f>
        <v>653.736671911568</v>
      </c>
      <c r="H226" s="351" t="n">
        <f aca="false">IF(F226&lt;0,0,F226*(C225/12))</f>
        <v>122.558525613546</v>
      </c>
      <c r="I226" s="356"/>
      <c r="J226" s="356"/>
      <c r="K226" s="352" t="n">
        <f aca="false">IF(F226&gt;1,1,0)</f>
        <v>1</v>
      </c>
      <c r="L226" s="8"/>
      <c r="M226" s="8"/>
      <c r="N226" s="333"/>
      <c r="O226" s="333"/>
      <c r="P226" s="333"/>
      <c r="Q226" s="333"/>
      <c r="R226" s="333"/>
      <c r="S226" s="333"/>
      <c r="T226" s="333"/>
      <c r="U226" s="333"/>
      <c r="V226" s="333"/>
      <c r="W226" s="333"/>
      <c r="X226" s="333"/>
      <c r="Y226" s="333"/>
      <c r="Z226" s="333"/>
    </row>
    <row r="227" customFormat="false" ht="12" hidden="false" customHeight="true" outlineLevel="0" collapsed="false">
      <c r="A227" s="8"/>
      <c r="B227" s="355"/>
      <c r="C227" s="344" t="n">
        <f aca="false">IF(F227&gt;0,$D$8,0)</f>
        <v>0.024</v>
      </c>
      <c r="D227" s="345" t="n">
        <f aca="false">IF(C227&gt;0,$D$7*(C227/12*(1+C227/12)^$D$9)/((1+C227/12)^$D$9-1),0)</f>
        <v>776.295197525114</v>
      </c>
      <c r="E227" s="357" t="n">
        <v>216</v>
      </c>
      <c r="F227" s="351" t="n">
        <f aca="false">IF(F226-G226&lt;0,0,F226-G226)</f>
        <v>60625.5261348613</v>
      </c>
      <c r="G227" s="351" t="n">
        <f aca="false">IF(F227&lt;=0,0,IF(F227&lt;D226,F227,D226-H227))</f>
        <v>655.044145255391</v>
      </c>
      <c r="H227" s="351" t="n">
        <f aca="false">IF(F227&lt;0,0,F227*(C226/12))</f>
        <v>121.251052269723</v>
      </c>
      <c r="I227" s="356"/>
      <c r="J227" s="356"/>
      <c r="K227" s="358" t="n">
        <f aca="false">IF(F227&gt;1,1,0)</f>
        <v>1</v>
      </c>
      <c r="L227" s="8"/>
      <c r="M227" s="8"/>
      <c r="N227" s="333"/>
      <c r="O227" s="333"/>
      <c r="P227" s="333"/>
      <c r="Q227" s="333"/>
      <c r="R227" s="333"/>
      <c r="S227" s="333"/>
      <c r="T227" s="333"/>
      <c r="U227" s="333"/>
      <c r="V227" s="333"/>
      <c r="W227" s="333"/>
      <c r="X227" s="333"/>
      <c r="Y227" s="333"/>
      <c r="Z227" s="333"/>
    </row>
    <row r="228" customFormat="false" ht="12" hidden="false" customHeight="true" outlineLevel="0" collapsed="false">
      <c r="A228" s="8"/>
      <c r="B228" s="355" t="n">
        <v>19</v>
      </c>
      <c r="C228" s="344" t="n">
        <f aca="false">IF(F228&gt;0,$D$8,0)</f>
        <v>0.024</v>
      </c>
      <c r="D228" s="345" t="n">
        <f aca="false">IF(C228&gt;0,$D$7*(C228/12*(1+C228/12)^$D$9)/((1+C228/12)^$D$9-1),0)</f>
        <v>776.295197525114</v>
      </c>
      <c r="E228" s="346" t="n">
        <v>217</v>
      </c>
      <c r="F228" s="351" t="n">
        <f aca="false">IF(F227-G227&lt;0,0,F227-G227)</f>
        <v>59970.4819896059</v>
      </c>
      <c r="G228" s="351" t="n">
        <f aca="false">IF(F228&lt;=0,0,IF(F228&lt;D227,F228,D227-H228))</f>
        <v>656.354233545902</v>
      </c>
      <c r="H228" s="351" t="n">
        <f aca="false">IF(F228&lt;0,0,F228*(C227/12))</f>
        <v>119.940963979212</v>
      </c>
      <c r="I228" s="356" t="n">
        <f aca="false">SUM(G228:G239)</f>
        <v>7963.46976060404</v>
      </c>
      <c r="J228" s="356" t="n">
        <f aca="false">SUM(H228:H239)</f>
        <v>1352.0726096974</v>
      </c>
      <c r="K228" s="349" t="n">
        <f aca="false">IF(F228&gt;1,1,0)</f>
        <v>1</v>
      </c>
      <c r="L228" s="8"/>
      <c r="M228" s="8"/>
      <c r="N228" s="333"/>
      <c r="O228" s="333"/>
      <c r="P228" s="333"/>
      <c r="Q228" s="333"/>
      <c r="R228" s="333"/>
      <c r="S228" s="333"/>
      <c r="T228" s="333"/>
      <c r="U228" s="333"/>
      <c r="V228" s="333"/>
      <c r="W228" s="333"/>
      <c r="X228" s="333"/>
      <c r="Y228" s="333"/>
      <c r="Z228" s="333"/>
    </row>
    <row r="229" customFormat="false" ht="12" hidden="false" customHeight="true" outlineLevel="0" collapsed="false">
      <c r="A229" s="8"/>
      <c r="B229" s="355"/>
      <c r="C229" s="344" t="n">
        <f aca="false">IF(F229&gt;0,$D$8,0)</f>
        <v>0.024</v>
      </c>
      <c r="D229" s="345" t="n">
        <f aca="false">IF(C229&gt;0,$D$7*(C229/12*(1+C229/12)^$D$9)/((1+C229/12)^$D$9-1),0)</f>
        <v>776.295197525114</v>
      </c>
      <c r="E229" s="350" t="n">
        <v>218</v>
      </c>
      <c r="F229" s="351" t="n">
        <f aca="false">IF(F228-G228&lt;0,0,F228-G228)</f>
        <v>59314.12775606</v>
      </c>
      <c r="G229" s="351" t="n">
        <f aca="false">IF(F229&lt;=0,0,IF(F229&lt;D228,F229,D228-H229))</f>
        <v>657.666942012994</v>
      </c>
      <c r="H229" s="351" t="n">
        <f aca="false">IF(F229&lt;0,0,F229*(C228/12))</f>
        <v>118.62825551212</v>
      </c>
      <c r="I229" s="356"/>
      <c r="J229" s="356"/>
      <c r="K229" s="352" t="n">
        <f aca="false">IF(F229&gt;1,1,0)</f>
        <v>1</v>
      </c>
      <c r="L229" s="8"/>
      <c r="M229" s="8"/>
      <c r="N229" s="333"/>
      <c r="O229" s="333"/>
      <c r="P229" s="333"/>
      <c r="Q229" s="333"/>
      <c r="R229" s="333"/>
      <c r="S229" s="333"/>
      <c r="T229" s="333"/>
      <c r="U229" s="333"/>
      <c r="V229" s="333"/>
      <c r="W229" s="333"/>
      <c r="X229" s="333"/>
      <c r="Y229" s="333"/>
      <c r="Z229" s="333"/>
    </row>
    <row r="230" customFormat="false" ht="12" hidden="false" customHeight="true" outlineLevel="0" collapsed="false">
      <c r="A230" s="8"/>
      <c r="B230" s="355"/>
      <c r="C230" s="344" t="n">
        <f aca="false">IF(F230&gt;0,$D$8,0)</f>
        <v>0.024</v>
      </c>
      <c r="D230" s="345" t="n">
        <f aca="false">IF(C230&gt;0,$D$7*(C230/12*(1+C230/12)^$D$9)/((1+C230/12)^$D$9-1),0)</f>
        <v>776.295197525114</v>
      </c>
      <c r="E230" s="350" t="n">
        <v>219</v>
      </c>
      <c r="F230" s="351" t="n">
        <f aca="false">IF(F229-G229&lt;0,0,F229-G229)</f>
        <v>58656.460814047</v>
      </c>
      <c r="G230" s="351" t="n">
        <f aca="false">IF(F230&lt;=0,0,IF(F230&lt;D229,F230,D229-H230))</f>
        <v>658.98227589702</v>
      </c>
      <c r="H230" s="351" t="n">
        <f aca="false">IF(F230&lt;0,0,F230*(C229/12))</f>
        <v>117.312921628094</v>
      </c>
      <c r="I230" s="356"/>
      <c r="J230" s="356"/>
      <c r="K230" s="352" t="n">
        <f aca="false">IF(F230&gt;1,1,0)</f>
        <v>1</v>
      </c>
      <c r="L230" s="8"/>
      <c r="M230" s="8"/>
      <c r="N230" s="333"/>
      <c r="O230" s="333"/>
      <c r="P230" s="333"/>
      <c r="Q230" s="333"/>
      <c r="R230" s="333"/>
      <c r="S230" s="333"/>
      <c r="T230" s="333"/>
      <c r="U230" s="333"/>
      <c r="V230" s="333"/>
      <c r="W230" s="333"/>
      <c r="X230" s="333"/>
      <c r="Y230" s="333"/>
      <c r="Z230" s="333"/>
    </row>
    <row r="231" customFormat="false" ht="12" hidden="false" customHeight="true" outlineLevel="0" collapsed="false">
      <c r="A231" s="8"/>
      <c r="B231" s="355"/>
      <c r="C231" s="344" t="n">
        <f aca="false">IF(F231&gt;0,$D$8,0)</f>
        <v>0.024</v>
      </c>
      <c r="D231" s="345" t="n">
        <f aca="false">IF(C231&gt;0,$D$7*(C231/12*(1+C231/12)^$D$9)/((1+C231/12)^$D$9-1),0)</f>
        <v>776.295197525114</v>
      </c>
      <c r="E231" s="350" t="n">
        <v>220</v>
      </c>
      <c r="F231" s="351" t="n">
        <f aca="false">IF(F230-G230&lt;0,0,F230-G230)</f>
        <v>57997.47853815</v>
      </c>
      <c r="G231" s="351" t="n">
        <f aca="false">IF(F231&lt;=0,0,IF(F231&lt;D230,F231,D230-H231))</f>
        <v>660.300240448814</v>
      </c>
      <c r="H231" s="351" t="n">
        <f aca="false">IF(F231&lt;0,0,F231*(C230/12))</f>
        <v>115.9949570763</v>
      </c>
      <c r="I231" s="356"/>
      <c r="J231" s="356"/>
      <c r="K231" s="352" t="n">
        <f aca="false">IF(F231&gt;1,1,0)</f>
        <v>1</v>
      </c>
      <c r="L231" s="8"/>
      <c r="M231" s="8"/>
      <c r="N231" s="333"/>
      <c r="O231" s="333"/>
      <c r="P231" s="333"/>
      <c r="Q231" s="333"/>
      <c r="R231" s="333"/>
      <c r="S231" s="333"/>
      <c r="T231" s="333"/>
      <c r="U231" s="333"/>
      <c r="V231" s="333"/>
      <c r="W231" s="333"/>
      <c r="X231" s="333"/>
      <c r="Y231" s="333"/>
      <c r="Z231" s="333"/>
    </row>
    <row r="232" customFormat="false" ht="12" hidden="false" customHeight="true" outlineLevel="0" collapsed="false">
      <c r="A232" s="8"/>
      <c r="B232" s="355"/>
      <c r="C232" s="344" t="n">
        <f aca="false">IF(F232&gt;0,$D$8,0)</f>
        <v>0.024</v>
      </c>
      <c r="D232" s="345" t="n">
        <f aca="false">IF(C232&gt;0,$D$7*(C232/12*(1+C232/12)^$D$9)/((1+C232/12)^$D$9-1),0)</f>
        <v>776.295197525114</v>
      </c>
      <c r="E232" s="350" t="n">
        <v>221</v>
      </c>
      <c r="F232" s="351" t="n">
        <f aca="false">IF(F231-G231&lt;0,0,F231-G231)</f>
        <v>57337.1782977012</v>
      </c>
      <c r="G232" s="351" t="n">
        <f aca="false">IF(F232&lt;=0,0,IF(F232&lt;D231,F232,D231-H232))</f>
        <v>661.620840929712</v>
      </c>
      <c r="H232" s="351" t="n">
        <f aca="false">IF(F232&lt;0,0,F232*(C231/12))</f>
        <v>114.674356595402</v>
      </c>
      <c r="I232" s="356"/>
      <c r="J232" s="356"/>
      <c r="K232" s="352" t="n">
        <f aca="false">IF(F232&gt;1,1,0)</f>
        <v>1</v>
      </c>
      <c r="L232" s="8"/>
      <c r="M232" s="8"/>
      <c r="N232" s="333"/>
      <c r="O232" s="333"/>
      <c r="P232" s="333"/>
      <c r="Q232" s="333"/>
      <c r="R232" s="333"/>
      <c r="S232" s="333"/>
      <c r="T232" s="333"/>
      <c r="U232" s="333"/>
      <c r="V232" s="333"/>
      <c r="W232" s="333"/>
      <c r="X232" s="333"/>
      <c r="Y232" s="333"/>
      <c r="Z232" s="333"/>
    </row>
    <row r="233" customFormat="false" ht="12" hidden="false" customHeight="true" outlineLevel="0" collapsed="false">
      <c r="A233" s="8"/>
      <c r="B233" s="355"/>
      <c r="C233" s="344" t="n">
        <f aca="false">IF(F233&gt;0,$D$8,0)</f>
        <v>0.024</v>
      </c>
      <c r="D233" s="345" t="n">
        <f aca="false">IF(C233&gt;0,$D$7*(C233/12*(1+C233/12)^$D$9)/((1+C233/12)^$D$9-1),0)</f>
        <v>776.295197525114</v>
      </c>
      <c r="E233" s="350" t="n">
        <v>222</v>
      </c>
      <c r="F233" s="351" t="n">
        <f aca="false">IF(F232-G232&lt;0,0,F232-G232)</f>
        <v>56675.5574567715</v>
      </c>
      <c r="G233" s="351" t="n">
        <f aca="false">IF(F233&lt;=0,0,IF(F233&lt;D232,F233,D232-H233))</f>
        <v>662.944082611571</v>
      </c>
      <c r="H233" s="351" t="n">
        <f aca="false">IF(F233&lt;0,0,F233*(C232/12))</f>
        <v>113.351114913543</v>
      </c>
      <c r="I233" s="356"/>
      <c r="J233" s="356"/>
      <c r="K233" s="352" t="n">
        <f aca="false">IF(F233&gt;1,1,0)</f>
        <v>1</v>
      </c>
      <c r="L233" s="8"/>
      <c r="M233" s="8"/>
      <c r="N233" s="333"/>
      <c r="O233" s="333"/>
      <c r="P233" s="333"/>
      <c r="Q233" s="333"/>
      <c r="R233" s="333"/>
      <c r="S233" s="333"/>
      <c r="T233" s="333"/>
      <c r="U233" s="333"/>
      <c r="V233" s="333"/>
      <c r="W233" s="333"/>
      <c r="X233" s="333"/>
      <c r="Y233" s="333"/>
      <c r="Z233" s="333"/>
    </row>
    <row r="234" customFormat="false" ht="12" hidden="false" customHeight="true" outlineLevel="0" collapsed="false">
      <c r="A234" s="8"/>
      <c r="B234" s="355"/>
      <c r="C234" s="344" t="n">
        <f aca="false">IF(F234&gt;0,$D$8,0)</f>
        <v>0.024</v>
      </c>
      <c r="D234" s="345" t="n">
        <f aca="false">IF(C234&gt;0,$D$7*(C234/12*(1+C234/12)^$D$9)/((1+C234/12)^$D$9-1),0)</f>
        <v>776.295197525114</v>
      </c>
      <c r="E234" s="350" t="n">
        <v>223</v>
      </c>
      <c r="F234" s="351" t="n">
        <f aca="false">IF(F233-G233&lt;0,0,F233-G233)</f>
        <v>56012.6133741599</v>
      </c>
      <c r="G234" s="351" t="n">
        <f aca="false">IF(F234&lt;=0,0,IF(F234&lt;D233,F234,D233-H234))</f>
        <v>664.269970776794</v>
      </c>
      <c r="H234" s="351" t="n">
        <f aca="false">IF(F234&lt;0,0,F234*(C233/12))</f>
        <v>112.02522674832</v>
      </c>
      <c r="I234" s="356"/>
      <c r="J234" s="356"/>
      <c r="K234" s="352" t="n">
        <f aca="false">IF(F234&gt;1,1,0)</f>
        <v>1</v>
      </c>
      <c r="L234" s="8"/>
      <c r="M234" s="8"/>
      <c r="N234" s="333"/>
      <c r="O234" s="333"/>
      <c r="P234" s="333"/>
      <c r="Q234" s="333"/>
      <c r="R234" s="333"/>
      <c r="S234" s="333"/>
      <c r="T234" s="333"/>
      <c r="U234" s="333"/>
      <c r="V234" s="333"/>
      <c r="W234" s="333"/>
      <c r="X234" s="333"/>
      <c r="Y234" s="333"/>
      <c r="Z234" s="333"/>
    </row>
    <row r="235" customFormat="false" ht="12" hidden="false" customHeight="true" outlineLevel="0" collapsed="false">
      <c r="A235" s="8"/>
      <c r="B235" s="355"/>
      <c r="C235" s="344" t="n">
        <f aca="false">IF(F235&gt;0,$D$8,0)</f>
        <v>0.024</v>
      </c>
      <c r="D235" s="345" t="n">
        <f aca="false">IF(C235&gt;0,$D$7*(C235/12*(1+C235/12)^$D$9)/((1+C235/12)^$D$9-1),0)</f>
        <v>776.295197525114</v>
      </c>
      <c r="E235" s="350" t="n">
        <v>224</v>
      </c>
      <c r="F235" s="351" t="n">
        <f aca="false">IF(F234-G234&lt;0,0,F234-G234)</f>
        <v>55348.3434033831</v>
      </c>
      <c r="G235" s="351" t="n">
        <f aca="false">IF(F235&lt;=0,0,IF(F235&lt;D234,F235,D234-H235))</f>
        <v>665.598510718348</v>
      </c>
      <c r="H235" s="351" t="n">
        <f aca="false">IF(F235&lt;0,0,F235*(C234/12))</f>
        <v>110.696686806766</v>
      </c>
      <c r="I235" s="356"/>
      <c r="J235" s="356"/>
      <c r="K235" s="352" t="n">
        <f aca="false">IF(F235&gt;1,1,0)</f>
        <v>1</v>
      </c>
      <c r="L235" s="8"/>
      <c r="M235" s="8"/>
      <c r="N235" s="333"/>
      <c r="O235" s="333"/>
      <c r="P235" s="333"/>
      <c r="Q235" s="333"/>
      <c r="R235" s="333"/>
      <c r="S235" s="333"/>
      <c r="T235" s="333"/>
      <c r="U235" s="333"/>
      <c r="V235" s="333"/>
      <c r="W235" s="333"/>
      <c r="X235" s="333"/>
      <c r="Y235" s="333"/>
      <c r="Z235" s="333"/>
    </row>
    <row r="236" customFormat="false" ht="12" hidden="false" customHeight="true" outlineLevel="0" collapsed="false">
      <c r="A236" s="8"/>
      <c r="B236" s="355"/>
      <c r="C236" s="344" t="n">
        <f aca="false">IF(F236&gt;0,$D$8,0)</f>
        <v>0.024</v>
      </c>
      <c r="D236" s="345" t="n">
        <f aca="false">IF(C236&gt;0,$D$7*(C236/12*(1+C236/12)^$D$9)/((1+C236/12)^$D$9-1),0)</f>
        <v>776.295197525114</v>
      </c>
      <c r="E236" s="350" t="n">
        <v>225</v>
      </c>
      <c r="F236" s="351" t="n">
        <f aca="false">IF(F235-G235&lt;0,0,F235-G235)</f>
        <v>54682.7448926648</v>
      </c>
      <c r="G236" s="351" t="n">
        <f aca="false">IF(F236&lt;=0,0,IF(F236&lt;D235,F236,D235-H236))</f>
        <v>666.929707739784</v>
      </c>
      <c r="H236" s="351" t="n">
        <f aca="false">IF(F236&lt;0,0,F236*(C235/12))</f>
        <v>109.36548978533</v>
      </c>
      <c r="I236" s="356"/>
      <c r="J236" s="356"/>
      <c r="K236" s="352" t="n">
        <f aca="false">IF(F236&gt;1,1,0)</f>
        <v>1</v>
      </c>
      <c r="L236" s="8"/>
      <c r="M236" s="8"/>
      <c r="N236" s="333"/>
      <c r="O236" s="333"/>
      <c r="P236" s="333"/>
      <c r="Q236" s="333"/>
      <c r="R236" s="333"/>
      <c r="S236" s="333"/>
      <c r="T236" s="333"/>
      <c r="U236" s="333"/>
      <c r="V236" s="333"/>
      <c r="W236" s="333"/>
      <c r="X236" s="333"/>
      <c r="Y236" s="333"/>
      <c r="Z236" s="333"/>
    </row>
    <row r="237" customFormat="false" ht="12" hidden="false" customHeight="true" outlineLevel="0" collapsed="false">
      <c r="A237" s="8"/>
      <c r="B237" s="355"/>
      <c r="C237" s="344" t="n">
        <f aca="false">IF(F237&gt;0,$D$8,0)</f>
        <v>0.024</v>
      </c>
      <c r="D237" s="345" t="n">
        <f aca="false">IF(C237&gt;0,$D$7*(C237/12*(1+C237/12)^$D$9)/((1+C237/12)^$D$9-1),0)</f>
        <v>776.295197525114</v>
      </c>
      <c r="E237" s="350" t="n">
        <v>226</v>
      </c>
      <c r="F237" s="351" t="n">
        <f aca="false">IF(F236-G236&lt;0,0,F236-G236)</f>
        <v>54015.815184925</v>
      </c>
      <c r="G237" s="351" t="n">
        <f aca="false">IF(F237&lt;=0,0,IF(F237&lt;D236,F237,D236-H237))</f>
        <v>668.263567155264</v>
      </c>
      <c r="H237" s="351" t="n">
        <f aca="false">IF(F237&lt;0,0,F237*(C236/12))</f>
        <v>108.03163036985</v>
      </c>
      <c r="I237" s="356"/>
      <c r="J237" s="356"/>
      <c r="K237" s="352" t="n">
        <f aca="false">IF(F237&gt;1,1,0)</f>
        <v>1</v>
      </c>
      <c r="L237" s="8"/>
      <c r="M237" s="8"/>
      <c r="N237" s="333"/>
      <c r="O237" s="333"/>
      <c r="P237" s="333"/>
      <c r="Q237" s="333"/>
      <c r="R237" s="333"/>
      <c r="S237" s="333"/>
      <c r="T237" s="333"/>
      <c r="U237" s="333"/>
      <c r="V237" s="333"/>
      <c r="W237" s="333"/>
      <c r="X237" s="333"/>
      <c r="Y237" s="333"/>
      <c r="Z237" s="333"/>
    </row>
    <row r="238" customFormat="false" ht="12" hidden="false" customHeight="true" outlineLevel="0" collapsed="false">
      <c r="A238" s="8"/>
      <c r="B238" s="355"/>
      <c r="C238" s="344" t="n">
        <f aca="false">IF(F238&gt;0,$D$8,0)</f>
        <v>0.024</v>
      </c>
      <c r="D238" s="345" t="n">
        <f aca="false">IF(C238&gt;0,$D$7*(C238/12*(1+C238/12)^$D$9)/((1+C238/12)^$D$9-1),0)</f>
        <v>776.295197525114</v>
      </c>
      <c r="E238" s="350" t="n">
        <v>227</v>
      </c>
      <c r="F238" s="351" t="n">
        <f aca="false">IF(F237-G237&lt;0,0,F237-G237)</f>
        <v>53347.5516177697</v>
      </c>
      <c r="G238" s="351" t="n">
        <f aca="false">IF(F238&lt;=0,0,IF(F238&lt;D237,F238,D237-H238))</f>
        <v>669.600094289575</v>
      </c>
      <c r="H238" s="351" t="n">
        <f aca="false">IF(F238&lt;0,0,F238*(C237/12))</f>
        <v>106.695103235539</v>
      </c>
      <c r="I238" s="356"/>
      <c r="J238" s="356"/>
      <c r="K238" s="352" t="n">
        <f aca="false">IF(F238&gt;1,1,0)</f>
        <v>1</v>
      </c>
      <c r="L238" s="8"/>
      <c r="M238" s="8"/>
      <c r="N238" s="333"/>
      <c r="O238" s="333"/>
      <c r="P238" s="333"/>
      <c r="Q238" s="333"/>
      <c r="R238" s="333"/>
      <c r="S238" s="333"/>
      <c r="T238" s="333"/>
      <c r="U238" s="333"/>
      <c r="V238" s="333"/>
      <c r="W238" s="333"/>
      <c r="X238" s="333"/>
      <c r="Y238" s="333"/>
      <c r="Z238" s="333"/>
    </row>
    <row r="239" customFormat="false" ht="12" hidden="false" customHeight="true" outlineLevel="0" collapsed="false">
      <c r="A239" s="8"/>
      <c r="B239" s="355"/>
      <c r="C239" s="344" t="n">
        <f aca="false">IF(F239&gt;0,$D$8,0)</f>
        <v>0.024</v>
      </c>
      <c r="D239" s="345" t="n">
        <f aca="false">IF(C239&gt;0,$D$7*(C239/12*(1+C239/12)^$D$9)/((1+C239/12)^$D$9-1),0)</f>
        <v>776.295197525114</v>
      </c>
      <c r="E239" s="357" t="n">
        <v>228</v>
      </c>
      <c r="F239" s="351" t="n">
        <f aca="false">IF(F238-G238&lt;0,0,F238-G238)</f>
        <v>52677.9515234802</v>
      </c>
      <c r="G239" s="351" t="n">
        <f aca="false">IF(F239&lt;=0,0,IF(F239&lt;D238,F239,D238-H239))</f>
        <v>670.939294478154</v>
      </c>
      <c r="H239" s="351" t="n">
        <f aca="false">IF(F239&lt;0,0,F239*(C238/12))</f>
        <v>105.35590304696</v>
      </c>
      <c r="I239" s="356"/>
      <c r="J239" s="356"/>
      <c r="K239" s="358" t="n">
        <f aca="false">IF(F239&gt;1,1,0)</f>
        <v>1</v>
      </c>
      <c r="L239" s="8"/>
      <c r="M239" s="8"/>
      <c r="N239" s="333"/>
      <c r="O239" s="333"/>
      <c r="P239" s="333"/>
      <c r="Q239" s="333"/>
      <c r="R239" s="333"/>
      <c r="S239" s="333"/>
      <c r="T239" s="333"/>
      <c r="U239" s="333"/>
      <c r="V239" s="333"/>
      <c r="W239" s="333"/>
      <c r="X239" s="333"/>
      <c r="Y239" s="333"/>
      <c r="Z239" s="333"/>
    </row>
    <row r="240" customFormat="false" ht="12" hidden="false" customHeight="true" outlineLevel="0" collapsed="false">
      <c r="A240" s="8"/>
      <c r="B240" s="355" t="n">
        <v>20</v>
      </c>
      <c r="C240" s="344" t="n">
        <f aca="false">IF(F240&gt;0,$D$8,0)</f>
        <v>0.024</v>
      </c>
      <c r="D240" s="345" t="n">
        <f aca="false">IF(C240&gt;0,$D$7*(C240/12*(1+C240/12)^$D$9)/((1+C240/12)^$D$9-1),0)</f>
        <v>776.295197525114</v>
      </c>
      <c r="E240" s="346" t="n">
        <v>229</v>
      </c>
      <c r="F240" s="351" t="n">
        <f aca="false">IF(F239-G239&lt;0,0,F239-G239)</f>
        <v>52007.012229002</v>
      </c>
      <c r="G240" s="351" t="n">
        <f aca="false">IF(F240&lt;=0,0,IF(F240&lt;D239,F240,D239-H240))</f>
        <v>672.28117306711</v>
      </c>
      <c r="H240" s="351" t="n">
        <f aca="false">IF(F240&lt;0,0,F240*(C239/12))</f>
        <v>104.014024458004</v>
      </c>
      <c r="I240" s="356" t="n">
        <f aca="false">SUM(G240:G251)</f>
        <v>8156.7094698551</v>
      </c>
      <c r="J240" s="356" t="n">
        <f aca="false">SUM(H240:H251)</f>
        <v>1158.83290044634</v>
      </c>
      <c r="K240" s="349" t="n">
        <f aca="false">IF(F240&gt;1,1,0)</f>
        <v>1</v>
      </c>
      <c r="L240" s="8"/>
      <c r="M240" s="8"/>
      <c r="N240" s="333"/>
      <c r="O240" s="333"/>
      <c r="P240" s="333"/>
      <c r="Q240" s="333"/>
      <c r="R240" s="333"/>
      <c r="S240" s="333"/>
      <c r="T240" s="333"/>
      <c r="U240" s="333"/>
      <c r="V240" s="333"/>
      <c r="W240" s="333"/>
      <c r="X240" s="333"/>
      <c r="Y240" s="333"/>
      <c r="Z240" s="333"/>
    </row>
    <row r="241" customFormat="false" ht="12" hidden="false" customHeight="true" outlineLevel="0" collapsed="false">
      <c r="A241" s="8"/>
      <c r="B241" s="355"/>
      <c r="C241" s="344" t="n">
        <f aca="false">IF(F241&gt;0,$D$8,0)</f>
        <v>0.024</v>
      </c>
      <c r="D241" s="345" t="n">
        <f aca="false">IF(C241&gt;0,$D$7*(C241/12*(1+C241/12)^$D$9)/((1+C241/12)^$D$9-1),0)</f>
        <v>776.295197525114</v>
      </c>
      <c r="E241" s="350" t="n">
        <v>230</v>
      </c>
      <c r="F241" s="351" t="n">
        <f aca="false">IF(F240-G240&lt;0,0,F240-G240)</f>
        <v>51334.7310559349</v>
      </c>
      <c r="G241" s="351" t="n">
        <f aca="false">IF(F241&lt;=0,0,IF(F241&lt;D240,F241,D240-H241))</f>
        <v>673.625735413244</v>
      </c>
      <c r="H241" s="351" t="n">
        <f aca="false">IF(F241&lt;0,0,F241*(C240/12))</f>
        <v>102.66946211187</v>
      </c>
      <c r="I241" s="356"/>
      <c r="J241" s="356"/>
      <c r="K241" s="352" t="n">
        <f aca="false">IF(F241&gt;1,1,0)</f>
        <v>1</v>
      </c>
      <c r="L241" s="8"/>
      <c r="M241" s="8"/>
      <c r="N241" s="333"/>
      <c r="O241" s="333"/>
      <c r="P241" s="333"/>
      <c r="Q241" s="333"/>
      <c r="R241" s="333"/>
      <c r="S241" s="333"/>
      <c r="T241" s="333"/>
      <c r="U241" s="333"/>
      <c r="V241" s="333"/>
      <c r="W241" s="333"/>
      <c r="X241" s="333"/>
      <c r="Y241" s="333"/>
      <c r="Z241" s="333"/>
    </row>
    <row r="242" customFormat="false" ht="12" hidden="false" customHeight="true" outlineLevel="0" collapsed="false">
      <c r="A242" s="8"/>
      <c r="B242" s="355"/>
      <c r="C242" s="344" t="n">
        <f aca="false">IF(F242&gt;0,$D$8,0)</f>
        <v>0.024</v>
      </c>
      <c r="D242" s="345" t="n">
        <f aca="false">IF(C242&gt;0,$D$7*(C242/12*(1+C242/12)^$D$9)/((1+C242/12)^$D$9-1),0)</f>
        <v>776.295197525114</v>
      </c>
      <c r="E242" s="350" t="n">
        <v>231</v>
      </c>
      <c r="F242" s="351" t="n">
        <f aca="false">IF(F241-G241&lt;0,0,F241-G241)</f>
        <v>50661.1053205217</v>
      </c>
      <c r="G242" s="351" t="n">
        <f aca="false">IF(F242&lt;=0,0,IF(F242&lt;D241,F242,D241-H242))</f>
        <v>674.972986884071</v>
      </c>
      <c r="H242" s="351" t="n">
        <f aca="false">IF(F242&lt;0,0,F242*(C241/12))</f>
        <v>101.322210641043</v>
      </c>
      <c r="I242" s="356"/>
      <c r="J242" s="356"/>
      <c r="K242" s="352" t="n">
        <f aca="false">IF(F242&gt;1,1,0)</f>
        <v>1</v>
      </c>
      <c r="L242" s="8"/>
      <c r="M242" s="8"/>
      <c r="N242" s="333"/>
      <c r="O242" s="333"/>
      <c r="P242" s="333"/>
      <c r="Q242" s="333"/>
      <c r="R242" s="333"/>
      <c r="S242" s="333"/>
      <c r="T242" s="333"/>
      <c r="U242" s="333"/>
      <c r="V242" s="333"/>
      <c r="W242" s="333"/>
      <c r="X242" s="333"/>
      <c r="Y242" s="333"/>
      <c r="Z242" s="333"/>
    </row>
    <row r="243" customFormat="false" ht="12" hidden="false" customHeight="true" outlineLevel="0" collapsed="false">
      <c r="A243" s="8"/>
      <c r="B243" s="355"/>
      <c r="C243" s="344" t="n">
        <f aca="false">IF(F243&gt;0,$D$8,0)</f>
        <v>0.024</v>
      </c>
      <c r="D243" s="345" t="n">
        <f aca="false">IF(C243&gt;0,$D$7*(C243/12*(1+C243/12)^$D$9)/((1+C243/12)^$D$9-1),0)</f>
        <v>776.295197525114</v>
      </c>
      <c r="E243" s="350" t="n">
        <v>232</v>
      </c>
      <c r="F243" s="351" t="n">
        <f aca="false">IF(F242-G242&lt;0,0,F242-G242)</f>
        <v>49986.1323336376</v>
      </c>
      <c r="G243" s="351" t="n">
        <f aca="false">IF(F243&lt;=0,0,IF(F243&lt;D242,F243,D242-H243))</f>
        <v>676.322932857839</v>
      </c>
      <c r="H243" s="351" t="n">
        <f aca="false">IF(F243&lt;0,0,F243*(C242/12))</f>
        <v>99.9722646672752</v>
      </c>
      <c r="I243" s="356"/>
      <c r="J243" s="356"/>
      <c r="K243" s="352" t="n">
        <f aca="false">IF(F243&gt;1,1,0)</f>
        <v>1</v>
      </c>
      <c r="L243" s="8"/>
      <c r="M243" s="8"/>
      <c r="N243" s="333"/>
      <c r="O243" s="333"/>
      <c r="P243" s="333"/>
      <c r="Q243" s="333"/>
      <c r="R243" s="333"/>
      <c r="S243" s="333"/>
      <c r="T243" s="333"/>
      <c r="U243" s="333"/>
      <c r="V243" s="333"/>
      <c r="W243" s="333"/>
      <c r="X243" s="333"/>
      <c r="Y243" s="333"/>
      <c r="Z243" s="333"/>
    </row>
    <row r="244" customFormat="false" ht="12" hidden="false" customHeight="true" outlineLevel="0" collapsed="false">
      <c r="A244" s="8"/>
      <c r="B244" s="355"/>
      <c r="C244" s="344" t="n">
        <f aca="false">IF(F244&gt;0,$D$8,0)</f>
        <v>0.024</v>
      </c>
      <c r="D244" s="345" t="n">
        <f aca="false">IF(C244&gt;0,$D$7*(C244/12*(1+C244/12)^$D$9)/((1+C244/12)^$D$9-1),0)</f>
        <v>776.295197525114</v>
      </c>
      <c r="E244" s="350" t="n">
        <v>233</v>
      </c>
      <c r="F244" s="351" t="n">
        <f aca="false">IF(F243-G243&lt;0,0,F243-G243)</f>
        <v>49309.8094007797</v>
      </c>
      <c r="G244" s="351" t="n">
        <f aca="false">IF(F244&lt;=0,0,IF(F244&lt;D243,F244,D243-H244))</f>
        <v>677.675578723555</v>
      </c>
      <c r="H244" s="351" t="n">
        <f aca="false">IF(F244&lt;0,0,F244*(C243/12))</f>
        <v>98.6196188015595</v>
      </c>
      <c r="I244" s="356"/>
      <c r="J244" s="356"/>
      <c r="K244" s="352" t="n">
        <f aca="false">IF(F244&gt;1,1,0)</f>
        <v>1</v>
      </c>
      <c r="L244" s="8"/>
      <c r="M244" s="8"/>
      <c r="N244" s="333"/>
      <c r="O244" s="333"/>
      <c r="P244" s="333"/>
      <c r="Q244" s="333"/>
      <c r="R244" s="333"/>
      <c r="S244" s="333"/>
      <c r="T244" s="333"/>
      <c r="U244" s="333"/>
      <c r="V244" s="333"/>
      <c r="W244" s="333"/>
      <c r="X244" s="333"/>
      <c r="Y244" s="333"/>
      <c r="Z244" s="333"/>
    </row>
    <row r="245" customFormat="false" ht="12" hidden="false" customHeight="true" outlineLevel="0" collapsed="false">
      <c r="A245" s="8"/>
      <c r="B245" s="355"/>
      <c r="C245" s="344" t="n">
        <f aca="false">IF(F245&gt;0,$D$8,0)</f>
        <v>0.024</v>
      </c>
      <c r="D245" s="345" t="n">
        <f aca="false">IF(C245&gt;0,$D$7*(C245/12*(1+C245/12)^$D$9)/((1+C245/12)^$D$9-1),0)</f>
        <v>776.295197525114</v>
      </c>
      <c r="E245" s="350" t="n">
        <v>234</v>
      </c>
      <c r="F245" s="351" t="n">
        <f aca="false">IF(F244-G244&lt;0,0,F244-G244)</f>
        <v>48632.1338220562</v>
      </c>
      <c r="G245" s="351" t="n">
        <f aca="false">IF(F245&lt;=0,0,IF(F245&lt;D244,F245,D244-H245))</f>
        <v>679.030929881002</v>
      </c>
      <c r="H245" s="351" t="n">
        <f aca="false">IF(F245&lt;0,0,F245*(C244/12))</f>
        <v>97.2642676441124</v>
      </c>
      <c r="I245" s="356"/>
      <c r="J245" s="356"/>
      <c r="K245" s="352" t="n">
        <f aca="false">IF(F245&gt;1,1,0)</f>
        <v>1</v>
      </c>
      <c r="L245" s="8"/>
      <c r="M245" s="8"/>
      <c r="N245" s="333"/>
      <c r="O245" s="333"/>
      <c r="P245" s="333"/>
      <c r="Q245" s="333"/>
      <c r="R245" s="333"/>
      <c r="S245" s="333"/>
      <c r="T245" s="333"/>
      <c r="U245" s="333"/>
      <c r="V245" s="333"/>
      <c r="W245" s="333"/>
      <c r="X245" s="333"/>
      <c r="Y245" s="333"/>
      <c r="Z245" s="333"/>
    </row>
    <row r="246" customFormat="false" ht="12" hidden="false" customHeight="true" outlineLevel="0" collapsed="false">
      <c r="A246" s="8"/>
      <c r="B246" s="355"/>
      <c r="C246" s="344" t="n">
        <f aca="false">IF(F246&gt;0,$D$8,0)</f>
        <v>0.024</v>
      </c>
      <c r="D246" s="345" t="n">
        <f aca="false">IF(C246&gt;0,$D$7*(C246/12*(1+C246/12)^$D$9)/((1+C246/12)^$D$9-1),0)</f>
        <v>776.295197525114</v>
      </c>
      <c r="E246" s="350" t="n">
        <v>235</v>
      </c>
      <c r="F246" s="351" t="n">
        <f aca="false">IF(F245-G245&lt;0,0,F245-G245)</f>
        <v>47953.1028921752</v>
      </c>
      <c r="G246" s="351" t="n">
        <f aca="false">IF(F246&lt;=0,0,IF(F246&lt;D245,F246,D245-H246))</f>
        <v>680.388991740764</v>
      </c>
      <c r="H246" s="351" t="n">
        <f aca="false">IF(F246&lt;0,0,F246*(C245/12))</f>
        <v>95.9062057843504</v>
      </c>
      <c r="I246" s="356"/>
      <c r="J246" s="356"/>
      <c r="K246" s="352" t="n">
        <f aca="false">IF(F246&gt;1,1,0)</f>
        <v>1</v>
      </c>
      <c r="L246" s="8"/>
      <c r="M246" s="8"/>
      <c r="N246" s="333"/>
      <c r="O246" s="333"/>
      <c r="P246" s="333"/>
      <c r="Q246" s="333"/>
      <c r="R246" s="333"/>
      <c r="S246" s="333"/>
      <c r="T246" s="333"/>
      <c r="U246" s="333"/>
      <c r="V246" s="333"/>
      <c r="W246" s="333"/>
      <c r="X246" s="333"/>
      <c r="Y246" s="333"/>
      <c r="Z246" s="333"/>
    </row>
    <row r="247" customFormat="false" ht="12" hidden="false" customHeight="true" outlineLevel="0" collapsed="false">
      <c r="A247" s="8"/>
      <c r="B247" s="355"/>
      <c r="C247" s="344" t="n">
        <f aca="false">IF(F247&gt;0,$D$8,0)</f>
        <v>0.024</v>
      </c>
      <c r="D247" s="345" t="n">
        <f aca="false">IF(C247&gt;0,$D$7*(C247/12*(1+C247/12)^$D$9)/((1+C247/12)^$D$9-1),0)</f>
        <v>776.295197525114</v>
      </c>
      <c r="E247" s="350" t="n">
        <v>236</v>
      </c>
      <c r="F247" s="351" t="n">
        <f aca="false">IF(F246-G246&lt;0,0,F246-G246)</f>
        <v>47272.7139004344</v>
      </c>
      <c r="G247" s="351" t="n">
        <f aca="false">IF(F247&lt;=0,0,IF(F247&lt;D246,F247,D246-H247))</f>
        <v>681.749769724245</v>
      </c>
      <c r="H247" s="351" t="n">
        <f aca="false">IF(F247&lt;0,0,F247*(C246/12))</f>
        <v>94.5454278008689</v>
      </c>
      <c r="I247" s="356"/>
      <c r="J247" s="356"/>
      <c r="K247" s="352" t="n">
        <f aca="false">IF(F247&gt;1,1,0)</f>
        <v>1</v>
      </c>
      <c r="L247" s="8"/>
      <c r="M247" s="8"/>
      <c r="N247" s="333"/>
      <c r="O247" s="333"/>
      <c r="P247" s="333"/>
      <c r="Q247" s="333"/>
      <c r="R247" s="333"/>
      <c r="S247" s="333"/>
      <c r="T247" s="333"/>
      <c r="U247" s="333"/>
      <c r="V247" s="333"/>
      <c r="W247" s="333"/>
      <c r="X247" s="333"/>
      <c r="Y247" s="333"/>
      <c r="Z247" s="333"/>
    </row>
    <row r="248" customFormat="false" ht="12" hidden="false" customHeight="true" outlineLevel="0" collapsed="false">
      <c r="A248" s="8"/>
      <c r="B248" s="355"/>
      <c r="C248" s="344" t="n">
        <f aca="false">IF(F248&gt;0,$D$8,0)</f>
        <v>0.024</v>
      </c>
      <c r="D248" s="345" t="n">
        <f aca="false">IF(C248&gt;0,$D$7*(C248/12*(1+C248/12)^$D$9)/((1+C248/12)^$D$9-1),0)</f>
        <v>776.295197525114</v>
      </c>
      <c r="E248" s="350" t="n">
        <v>237</v>
      </c>
      <c r="F248" s="351" t="n">
        <f aca="false">IF(F247-G247&lt;0,0,F247-G247)</f>
        <v>46590.9641307102</v>
      </c>
      <c r="G248" s="351" t="n">
        <f aca="false">IF(F248&lt;=0,0,IF(F248&lt;D247,F248,D247-H248))</f>
        <v>683.113269263694</v>
      </c>
      <c r="H248" s="351" t="n">
        <f aca="false">IF(F248&lt;0,0,F248*(C247/12))</f>
        <v>93.1819282614203</v>
      </c>
      <c r="I248" s="356"/>
      <c r="J248" s="356"/>
      <c r="K248" s="352" t="n">
        <f aca="false">IF(F248&gt;1,1,0)</f>
        <v>1</v>
      </c>
      <c r="L248" s="8"/>
      <c r="M248" s="8"/>
      <c r="N248" s="333"/>
      <c r="O248" s="333"/>
      <c r="P248" s="333"/>
      <c r="Q248" s="333"/>
      <c r="R248" s="333"/>
      <c r="S248" s="333"/>
      <c r="T248" s="333"/>
      <c r="U248" s="333"/>
      <c r="V248" s="333"/>
      <c r="W248" s="333"/>
      <c r="X248" s="333"/>
      <c r="Y248" s="333"/>
      <c r="Z248" s="333"/>
    </row>
    <row r="249" customFormat="false" ht="12" hidden="false" customHeight="true" outlineLevel="0" collapsed="false">
      <c r="A249" s="8"/>
      <c r="B249" s="355"/>
      <c r="C249" s="344" t="n">
        <f aca="false">IF(F249&gt;0,$D$8,0)</f>
        <v>0.024</v>
      </c>
      <c r="D249" s="345" t="n">
        <f aca="false">IF(C249&gt;0,$D$7*(C249/12*(1+C249/12)^$D$9)/((1+C249/12)^$D$9-1),0)</f>
        <v>776.295197525114</v>
      </c>
      <c r="E249" s="350" t="n">
        <v>238</v>
      </c>
      <c r="F249" s="351" t="n">
        <f aca="false">IF(F248-G248&lt;0,0,F248-G248)</f>
        <v>45907.8508614465</v>
      </c>
      <c r="G249" s="351" t="n">
        <f aca="false">IF(F249&lt;=0,0,IF(F249&lt;D248,F249,D248-H249))</f>
        <v>684.479495802221</v>
      </c>
      <c r="H249" s="351" t="n">
        <f aca="false">IF(F249&lt;0,0,F249*(C248/12))</f>
        <v>91.815701722893</v>
      </c>
      <c r="I249" s="356"/>
      <c r="J249" s="356"/>
      <c r="K249" s="352" t="n">
        <f aca="false">IF(F249&gt;1,1,0)</f>
        <v>1</v>
      </c>
      <c r="L249" s="8"/>
      <c r="M249" s="8"/>
      <c r="N249" s="333"/>
      <c r="O249" s="333"/>
      <c r="P249" s="333"/>
      <c r="Q249" s="333"/>
      <c r="R249" s="333"/>
      <c r="S249" s="333"/>
      <c r="T249" s="333"/>
      <c r="U249" s="333"/>
      <c r="V249" s="333"/>
      <c r="W249" s="333"/>
      <c r="X249" s="333"/>
      <c r="Y249" s="333"/>
      <c r="Z249" s="333"/>
    </row>
    <row r="250" customFormat="false" ht="12" hidden="false" customHeight="true" outlineLevel="0" collapsed="false">
      <c r="A250" s="8"/>
      <c r="B250" s="355"/>
      <c r="C250" s="344" t="n">
        <f aca="false">IF(F250&gt;0,$D$8,0)</f>
        <v>0.024</v>
      </c>
      <c r="D250" s="345" t="n">
        <f aca="false">IF(C250&gt;0,$D$7*(C250/12*(1+C250/12)^$D$9)/((1+C250/12)^$D$9-1),0)</f>
        <v>776.295197525114</v>
      </c>
      <c r="E250" s="350" t="n">
        <v>239</v>
      </c>
      <c r="F250" s="351" t="n">
        <f aca="false">IF(F249-G249&lt;0,0,F249-G249)</f>
        <v>45223.3713656443</v>
      </c>
      <c r="G250" s="351" t="n">
        <f aca="false">IF(F250&lt;=0,0,IF(F250&lt;D249,F250,D249-H250))</f>
        <v>685.848454793825</v>
      </c>
      <c r="H250" s="351" t="n">
        <f aca="false">IF(F250&lt;0,0,F250*(C249/12))</f>
        <v>90.4467427312885</v>
      </c>
      <c r="I250" s="356"/>
      <c r="J250" s="356"/>
      <c r="K250" s="352" t="n">
        <f aca="false">IF(F250&gt;1,1,0)</f>
        <v>1</v>
      </c>
      <c r="L250" s="8"/>
      <c r="M250" s="8"/>
      <c r="N250" s="333"/>
      <c r="O250" s="333"/>
      <c r="P250" s="333"/>
      <c r="Q250" s="333"/>
      <c r="R250" s="333"/>
      <c r="S250" s="333"/>
      <c r="T250" s="333"/>
      <c r="U250" s="333"/>
      <c r="V250" s="333"/>
      <c r="W250" s="333"/>
      <c r="X250" s="333"/>
      <c r="Y250" s="333"/>
      <c r="Z250" s="333"/>
    </row>
    <row r="251" customFormat="false" ht="12" hidden="false" customHeight="true" outlineLevel="0" collapsed="false">
      <c r="A251" s="8"/>
      <c r="B251" s="355"/>
      <c r="C251" s="344" t="n">
        <f aca="false">IF(F251&gt;0,$D$8,0)</f>
        <v>0.024</v>
      </c>
      <c r="D251" s="345" t="n">
        <f aca="false">IF(C251&gt;0,$D$7*(C251/12*(1+C251/12)^$D$9)/((1+C251/12)^$D$9-1),0)</f>
        <v>776.295197525114</v>
      </c>
      <c r="E251" s="357" t="n">
        <v>240</v>
      </c>
      <c r="F251" s="351" t="n">
        <f aca="false">IF(F250-G250&lt;0,0,F250-G250)</f>
        <v>44537.5229108504</v>
      </c>
      <c r="G251" s="351" t="n">
        <f aca="false">IF(F251&lt;=0,0,IF(F251&lt;D250,F251,D250-H251))</f>
        <v>687.220151703413</v>
      </c>
      <c r="H251" s="351" t="n">
        <f aca="false">IF(F251&lt;0,0,F251*(C250/12))</f>
        <v>89.0750458217009</v>
      </c>
      <c r="I251" s="356"/>
      <c r="J251" s="356"/>
      <c r="K251" s="358" t="n">
        <f aca="false">IF(F251&gt;1,1,0)</f>
        <v>1</v>
      </c>
      <c r="L251" s="8"/>
      <c r="M251" s="8"/>
      <c r="N251" s="333"/>
      <c r="O251" s="333"/>
      <c r="P251" s="333"/>
      <c r="Q251" s="333"/>
      <c r="R251" s="333"/>
      <c r="S251" s="333"/>
      <c r="T251" s="333"/>
      <c r="U251" s="333"/>
      <c r="V251" s="333"/>
      <c r="W251" s="333"/>
      <c r="X251" s="333"/>
      <c r="Y251" s="333"/>
      <c r="Z251" s="333"/>
    </row>
    <row r="252" customFormat="false" ht="12" hidden="false" customHeight="true" outlineLevel="0" collapsed="false">
      <c r="A252" s="8"/>
      <c r="B252" s="355" t="n">
        <v>21</v>
      </c>
      <c r="C252" s="344" t="n">
        <f aca="false">IF(F252&gt;0,$D$8,0)</f>
        <v>0.024</v>
      </c>
      <c r="D252" s="345" t="n">
        <f aca="false">IF(C252&gt;0,$D$7*(C252/12*(1+C252/12)^$D$9)/((1+C252/12)^$D$9-1),0)</f>
        <v>776.295197525114</v>
      </c>
      <c r="E252" s="346" t="n">
        <v>241</v>
      </c>
      <c r="F252" s="351" t="n">
        <f aca="false">IF(F251-G251&lt;0,0,F251-G251)</f>
        <v>43850.302759147</v>
      </c>
      <c r="G252" s="351" t="n">
        <f aca="false">IF(F252&lt;=0,0,IF(F252&lt;D251,F252,D251-H252))</f>
        <v>688.59459200682</v>
      </c>
      <c r="H252" s="351" t="n">
        <f aca="false">IF(F252&lt;0,0,F252*(C251/12))</f>
        <v>87.7006055182941</v>
      </c>
      <c r="I252" s="356" t="n">
        <f aca="false">SUM(G252:G263)</f>
        <v>8354.63828904868</v>
      </c>
      <c r="J252" s="356" t="n">
        <f aca="false">SUM(H252:H263)</f>
        <v>960.904081252768</v>
      </c>
      <c r="K252" s="349" t="n">
        <f aca="false">IF(F252&gt;1,1,0)</f>
        <v>1</v>
      </c>
      <c r="L252" s="8"/>
      <c r="M252" s="8"/>
      <c r="N252" s="333"/>
      <c r="O252" s="333"/>
      <c r="P252" s="333"/>
      <c r="Q252" s="333"/>
      <c r="R252" s="333"/>
      <c r="S252" s="333"/>
      <c r="T252" s="333"/>
      <c r="U252" s="333"/>
      <c r="V252" s="333"/>
      <c r="W252" s="333"/>
      <c r="X252" s="333"/>
      <c r="Y252" s="333"/>
      <c r="Z252" s="333"/>
    </row>
    <row r="253" customFormat="false" ht="12" hidden="false" customHeight="true" outlineLevel="0" collapsed="false">
      <c r="A253" s="8"/>
      <c r="B253" s="355"/>
      <c r="C253" s="344" t="n">
        <f aca="false">IF(F253&gt;0,$D$8,0)</f>
        <v>0.024</v>
      </c>
      <c r="D253" s="345" t="n">
        <f aca="false">IF(C253&gt;0,$D$7*(C253/12*(1+C253/12)^$D$9)/((1+C253/12)^$D$9-1),0)</f>
        <v>776.295197525114</v>
      </c>
      <c r="E253" s="350" t="n">
        <v>242</v>
      </c>
      <c r="F253" s="351" t="n">
        <f aca="false">IF(F252-G252&lt;0,0,F252-G252)</f>
        <v>43161.7081671402</v>
      </c>
      <c r="G253" s="351" t="n">
        <f aca="false">IF(F253&lt;=0,0,IF(F253&lt;D252,F253,D252-H253))</f>
        <v>689.971781190834</v>
      </c>
      <c r="H253" s="351" t="n">
        <f aca="false">IF(F253&lt;0,0,F253*(C252/12))</f>
        <v>86.3234163342804</v>
      </c>
      <c r="I253" s="356"/>
      <c r="J253" s="356"/>
      <c r="K253" s="352" t="n">
        <f aca="false">IF(F253&gt;1,1,0)</f>
        <v>1</v>
      </c>
      <c r="L253" s="8"/>
      <c r="M253" s="8"/>
      <c r="N253" s="333"/>
      <c r="O253" s="333"/>
      <c r="P253" s="333"/>
      <c r="Q253" s="333"/>
      <c r="R253" s="333"/>
      <c r="S253" s="333"/>
      <c r="T253" s="333"/>
      <c r="U253" s="333"/>
      <c r="V253" s="333"/>
      <c r="W253" s="333"/>
      <c r="X253" s="333"/>
      <c r="Y253" s="333"/>
      <c r="Z253" s="333"/>
    </row>
    <row r="254" customFormat="false" ht="12" hidden="false" customHeight="true" outlineLevel="0" collapsed="false">
      <c r="A254" s="8"/>
      <c r="B254" s="355"/>
      <c r="C254" s="344" t="n">
        <f aca="false">IF(F254&gt;0,$D$8,0)</f>
        <v>0.024</v>
      </c>
      <c r="D254" s="345" t="n">
        <f aca="false">IF(C254&gt;0,$D$7*(C254/12*(1+C254/12)^$D$9)/((1+C254/12)^$D$9-1),0)</f>
        <v>776.295197525114</v>
      </c>
      <c r="E254" s="350" t="n">
        <v>243</v>
      </c>
      <c r="F254" s="351" t="n">
        <f aca="false">IF(F253-G253&lt;0,0,F253-G253)</f>
        <v>42471.7363859494</v>
      </c>
      <c r="G254" s="351" t="n">
        <f aca="false">IF(F254&lt;=0,0,IF(F254&lt;D253,F254,D253-H254))</f>
        <v>691.351724753215</v>
      </c>
      <c r="H254" s="351" t="n">
        <f aca="false">IF(F254&lt;0,0,F254*(C253/12))</f>
        <v>84.9434727718987</v>
      </c>
      <c r="I254" s="356"/>
      <c r="J254" s="356"/>
      <c r="K254" s="352" t="n">
        <f aca="false">IF(F254&gt;1,1,0)</f>
        <v>1</v>
      </c>
      <c r="L254" s="8"/>
      <c r="M254" s="8"/>
      <c r="N254" s="333"/>
      <c r="O254" s="333"/>
      <c r="P254" s="333"/>
      <c r="Q254" s="333"/>
      <c r="R254" s="333"/>
      <c r="S254" s="333"/>
      <c r="T254" s="333"/>
      <c r="U254" s="333"/>
      <c r="V254" s="333"/>
      <c r="W254" s="333"/>
      <c r="X254" s="333"/>
      <c r="Y254" s="333"/>
      <c r="Z254" s="333"/>
    </row>
    <row r="255" customFormat="false" ht="12" hidden="false" customHeight="true" outlineLevel="0" collapsed="false">
      <c r="A255" s="8"/>
      <c r="B255" s="355"/>
      <c r="C255" s="344" t="n">
        <f aca="false">IF(F255&gt;0,$D$8,0)</f>
        <v>0.024</v>
      </c>
      <c r="D255" s="345" t="n">
        <f aca="false">IF(C255&gt;0,$D$7*(C255/12*(1+C255/12)^$D$9)/((1+C255/12)^$D$9-1),0)</f>
        <v>776.295197525114</v>
      </c>
      <c r="E255" s="350" t="n">
        <v>244</v>
      </c>
      <c r="F255" s="351" t="n">
        <f aca="false">IF(F254-G254&lt;0,0,F254-G254)</f>
        <v>41780.3846611962</v>
      </c>
      <c r="G255" s="351" t="n">
        <f aca="false">IF(F255&lt;=0,0,IF(F255&lt;D254,F255,D254-H255))</f>
        <v>692.734428202722</v>
      </c>
      <c r="H255" s="351" t="n">
        <f aca="false">IF(F255&lt;0,0,F255*(C254/12))</f>
        <v>83.5607693223923</v>
      </c>
      <c r="I255" s="356"/>
      <c r="J255" s="356"/>
      <c r="K255" s="352" t="n">
        <f aca="false">IF(F255&gt;1,1,0)</f>
        <v>1</v>
      </c>
      <c r="L255" s="8"/>
      <c r="M255" s="8"/>
      <c r="N255" s="333"/>
      <c r="O255" s="333"/>
      <c r="P255" s="333"/>
      <c r="Q255" s="333"/>
      <c r="R255" s="333"/>
      <c r="S255" s="333"/>
      <c r="T255" s="333"/>
      <c r="U255" s="333"/>
      <c r="V255" s="333"/>
      <c r="W255" s="333"/>
      <c r="X255" s="333"/>
      <c r="Y255" s="333"/>
      <c r="Z255" s="333"/>
    </row>
    <row r="256" customFormat="false" ht="12" hidden="false" customHeight="true" outlineLevel="0" collapsed="false">
      <c r="A256" s="8"/>
      <c r="B256" s="355"/>
      <c r="C256" s="344" t="n">
        <f aca="false">IF(F256&gt;0,$D$8,0)</f>
        <v>0.024</v>
      </c>
      <c r="D256" s="345" t="n">
        <f aca="false">IF(C256&gt;0,$D$7*(C256/12*(1+C256/12)^$D$9)/((1+C256/12)^$D$9-1),0)</f>
        <v>776.295197525114</v>
      </c>
      <c r="E256" s="350" t="n">
        <v>245</v>
      </c>
      <c r="F256" s="351" t="n">
        <f aca="false">IF(F255-G255&lt;0,0,F255-G255)</f>
        <v>41087.6502329934</v>
      </c>
      <c r="G256" s="351" t="n">
        <f aca="false">IF(F256&lt;=0,0,IF(F256&lt;D255,F256,D255-H256))</f>
        <v>694.119897059127</v>
      </c>
      <c r="H256" s="351" t="n">
        <f aca="false">IF(F256&lt;0,0,F256*(C255/12))</f>
        <v>82.1753004659869</v>
      </c>
      <c r="I256" s="356"/>
      <c r="J256" s="356"/>
      <c r="K256" s="352" t="n">
        <f aca="false">IF(F256&gt;1,1,0)</f>
        <v>1</v>
      </c>
      <c r="L256" s="8"/>
      <c r="M256" s="8"/>
      <c r="N256" s="333"/>
      <c r="O256" s="333"/>
      <c r="P256" s="333"/>
      <c r="Q256" s="333"/>
      <c r="R256" s="333"/>
      <c r="S256" s="333"/>
      <c r="T256" s="333"/>
      <c r="U256" s="333"/>
      <c r="V256" s="333"/>
      <c r="W256" s="333"/>
      <c r="X256" s="333"/>
      <c r="Y256" s="333"/>
      <c r="Z256" s="333"/>
    </row>
    <row r="257" customFormat="false" ht="12" hidden="false" customHeight="true" outlineLevel="0" collapsed="false">
      <c r="A257" s="8"/>
      <c r="B257" s="355"/>
      <c r="C257" s="344" t="n">
        <f aca="false">IF(F257&gt;0,$D$8,0)</f>
        <v>0.024</v>
      </c>
      <c r="D257" s="345" t="n">
        <f aca="false">IF(C257&gt;0,$D$7*(C257/12*(1+C257/12)^$D$9)/((1+C257/12)^$D$9-1),0)</f>
        <v>776.295197525114</v>
      </c>
      <c r="E257" s="350" t="n">
        <v>246</v>
      </c>
      <c r="F257" s="351" t="n">
        <f aca="false">IF(F256-G256&lt;0,0,F256-G256)</f>
        <v>40393.5303359343</v>
      </c>
      <c r="G257" s="351" t="n">
        <f aca="false">IF(F257&lt;=0,0,IF(F257&lt;D256,F257,D256-H257))</f>
        <v>695.508136853245</v>
      </c>
      <c r="H257" s="351" t="n">
        <f aca="false">IF(F257&lt;0,0,F257*(C256/12))</f>
        <v>80.7870606718686</v>
      </c>
      <c r="I257" s="356"/>
      <c r="J257" s="356"/>
      <c r="K257" s="352" t="n">
        <f aca="false">IF(F257&gt;1,1,0)</f>
        <v>1</v>
      </c>
      <c r="L257" s="8"/>
      <c r="M257" s="8"/>
      <c r="N257" s="333"/>
      <c r="O257" s="333"/>
      <c r="P257" s="333"/>
      <c r="Q257" s="333"/>
      <c r="R257" s="333"/>
      <c r="S257" s="333"/>
      <c r="T257" s="333"/>
      <c r="U257" s="333"/>
      <c r="V257" s="333"/>
      <c r="W257" s="333"/>
      <c r="X257" s="333"/>
      <c r="Y257" s="333"/>
      <c r="Z257" s="333"/>
    </row>
    <row r="258" customFormat="false" ht="12" hidden="false" customHeight="true" outlineLevel="0" collapsed="false">
      <c r="A258" s="8"/>
      <c r="B258" s="355"/>
      <c r="C258" s="344" t="n">
        <f aca="false">IF(F258&gt;0,$D$8,0)</f>
        <v>0.024</v>
      </c>
      <c r="D258" s="345" t="n">
        <f aca="false">IF(C258&gt;0,$D$7*(C258/12*(1+C258/12)^$D$9)/((1+C258/12)^$D$9-1),0)</f>
        <v>776.295197525114</v>
      </c>
      <c r="E258" s="350" t="n">
        <v>247</v>
      </c>
      <c r="F258" s="351" t="n">
        <f aca="false">IF(F257-G257&lt;0,0,F257-G257)</f>
        <v>39698.0221990811</v>
      </c>
      <c r="G258" s="351" t="n">
        <f aca="false">IF(F258&lt;=0,0,IF(F258&lt;D257,F258,D257-H258))</f>
        <v>696.899153126952</v>
      </c>
      <c r="H258" s="351" t="n">
        <f aca="false">IF(F258&lt;0,0,F258*(C257/12))</f>
        <v>79.3960443981621</v>
      </c>
      <c r="I258" s="356"/>
      <c r="J258" s="356"/>
      <c r="K258" s="352" t="n">
        <f aca="false">IF(F258&gt;1,1,0)</f>
        <v>1</v>
      </c>
      <c r="L258" s="8"/>
      <c r="M258" s="8"/>
      <c r="N258" s="333"/>
      <c r="O258" s="333"/>
      <c r="P258" s="333"/>
      <c r="Q258" s="333"/>
      <c r="R258" s="333"/>
      <c r="S258" s="333"/>
      <c r="T258" s="333"/>
      <c r="U258" s="333"/>
      <c r="V258" s="333"/>
      <c r="W258" s="333"/>
      <c r="X258" s="333"/>
      <c r="Y258" s="333"/>
      <c r="Z258" s="333"/>
    </row>
    <row r="259" customFormat="false" ht="12" hidden="false" customHeight="true" outlineLevel="0" collapsed="false">
      <c r="A259" s="8"/>
      <c r="B259" s="355"/>
      <c r="C259" s="344" t="n">
        <f aca="false">IF(F259&gt;0,$D$8,0)</f>
        <v>0.024</v>
      </c>
      <c r="D259" s="345" t="n">
        <f aca="false">IF(C259&gt;0,$D$7*(C259/12*(1+C259/12)^$D$9)/((1+C259/12)^$D$9-1),0)</f>
        <v>776.295197525114</v>
      </c>
      <c r="E259" s="350" t="n">
        <v>248</v>
      </c>
      <c r="F259" s="351" t="n">
        <f aca="false">IF(F258-G258&lt;0,0,F258-G258)</f>
        <v>39001.1230459541</v>
      </c>
      <c r="G259" s="351" t="n">
        <f aca="false">IF(F259&lt;=0,0,IF(F259&lt;D258,F259,D258-H259))</f>
        <v>698.292951433206</v>
      </c>
      <c r="H259" s="351" t="n">
        <f aca="false">IF(F259&lt;0,0,F259*(C258/12))</f>
        <v>78.0022460919082</v>
      </c>
      <c r="I259" s="356"/>
      <c r="J259" s="356"/>
      <c r="K259" s="352" t="n">
        <f aca="false">IF(F259&gt;1,1,0)</f>
        <v>1</v>
      </c>
      <c r="L259" s="8"/>
      <c r="M259" s="8"/>
      <c r="N259" s="333"/>
      <c r="O259" s="333"/>
      <c r="P259" s="333"/>
      <c r="Q259" s="333"/>
      <c r="R259" s="333"/>
      <c r="S259" s="333"/>
      <c r="T259" s="333"/>
      <c r="U259" s="333"/>
      <c r="V259" s="333"/>
      <c r="W259" s="333"/>
      <c r="X259" s="333"/>
      <c r="Y259" s="333"/>
      <c r="Z259" s="333"/>
    </row>
    <row r="260" customFormat="false" ht="12" hidden="false" customHeight="true" outlineLevel="0" collapsed="false">
      <c r="A260" s="8"/>
      <c r="B260" s="355"/>
      <c r="C260" s="344" t="n">
        <f aca="false">IF(F260&gt;0,$D$8,0)</f>
        <v>0.024</v>
      </c>
      <c r="D260" s="345" t="n">
        <f aca="false">IF(C260&gt;0,$D$7*(C260/12*(1+C260/12)^$D$9)/((1+C260/12)^$D$9-1),0)</f>
        <v>776.295197525114</v>
      </c>
      <c r="E260" s="350" t="n">
        <v>249</v>
      </c>
      <c r="F260" s="351" t="n">
        <f aca="false">IF(F259-G259&lt;0,0,F259-G259)</f>
        <v>38302.8300945209</v>
      </c>
      <c r="G260" s="351" t="n">
        <f aca="false">IF(F260&lt;=0,0,IF(F260&lt;D259,F260,D259-H260))</f>
        <v>699.689537336072</v>
      </c>
      <c r="H260" s="351" t="n">
        <f aca="false">IF(F260&lt;0,0,F260*(C259/12))</f>
        <v>76.6056601890418</v>
      </c>
      <c r="I260" s="356"/>
      <c r="J260" s="356"/>
      <c r="K260" s="352" t="n">
        <f aca="false">IF(F260&gt;1,1,0)</f>
        <v>1</v>
      </c>
      <c r="L260" s="8"/>
      <c r="M260" s="8"/>
      <c r="N260" s="333"/>
      <c r="O260" s="333"/>
      <c r="P260" s="333"/>
      <c r="Q260" s="333"/>
      <c r="R260" s="333"/>
      <c r="S260" s="333"/>
      <c r="T260" s="333"/>
      <c r="U260" s="333"/>
      <c r="V260" s="333"/>
      <c r="W260" s="333"/>
      <c r="X260" s="333"/>
      <c r="Y260" s="333"/>
      <c r="Z260" s="333"/>
    </row>
    <row r="261" customFormat="false" ht="12" hidden="false" customHeight="true" outlineLevel="0" collapsed="false">
      <c r="A261" s="8"/>
      <c r="B261" s="355"/>
      <c r="C261" s="344" t="n">
        <f aca="false">IF(F261&gt;0,$D$8,0)</f>
        <v>0.024</v>
      </c>
      <c r="D261" s="345" t="n">
        <f aca="false">IF(C261&gt;0,$D$7*(C261/12*(1+C261/12)^$D$9)/((1+C261/12)^$D$9-1),0)</f>
        <v>776.295197525114</v>
      </c>
      <c r="E261" s="350" t="n">
        <v>250</v>
      </c>
      <c r="F261" s="351" t="n">
        <f aca="false">IF(F260-G260&lt;0,0,F260-G260)</f>
        <v>37603.1405571848</v>
      </c>
      <c r="G261" s="351" t="n">
        <f aca="false">IF(F261&lt;=0,0,IF(F261&lt;D260,F261,D260-H261))</f>
        <v>701.088916410744</v>
      </c>
      <c r="H261" s="351" t="n">
        <f aca="false">IF(F261&lt;0,0,F261*(C260/12))</f>
        <v>75.2062811143697</v>
      </c>
      <c r="I261" s="356"/>
      <c r="J261" s="356"/>
      <c r="K261" s="352" t="n">
        <f aca="false">IF(F261&gt;1,1,0)</f>
        <v>1</v>
      </c>
      <c r="L261" s="8"/>
      <c r="M261" s="8"/>
      <c r="N261" s="333"/>
      <c r="O261" s="333"/>
      <c r="P261" s="333"/>
      <c r="Q261" s="333"/>
      <c r="R261" s="333"/>
      <c r="S261" s="333"/>
      <c r="T261" s="333"/>
      <c r="U261" s="333"/>
      <c r="V261" s="333"/>
      <c r="W261" s="333"/>
      <c r="X261" s="333"/>
      <c r="Y261" s="333"/>
      <c r="Z261" s="333"/>
    </row>
    <row r="262" customFormat="false" ht="12" hidden="false" customHeight="true" outlineLevel="0" collapsed="false">
      <c r="A262" s="8"/>
      <c r="B262" s="355"/>
      <c r="C262" s="344" t="n">
        <f aca="false">IF(F262&gt;0,$D$8,0)</f>
        <v>0.024</v>
      </c>
      <c r="D262" s="345" t="n">
        <f aca="false">IF(C262&gt;0,$D$7*(C262/12*(1+C262/12)^$D$9)/((1+C262/12)^$D$9-1),0)</f>
        <v>776.295197525114</v>
      </c>
      <c r="E262" s="350" t="n">
        <v>251</v>
      </c>
      <c r="F262" s="351" t="n">
        <f aca="false">IF(F261-G261&lt;0,0,F261-G261)</f>
        <v>36902.0516407741</v>
      </c>
      <c r="G262" s="351" t="n">
        <f aca="false">IF(F262&lt;=0,0,IF(F262&lt;D261,F262,D261-H262))</f>
        <v>702.491094243566</v>
      </c>
      <c r="H262" s="351" t="n">
        <f aca="false">IF(F262&lt;0,0,F262*(C261/12))</f>
        <v>73.8041032815482</v>
      </c>
      <c r="I262" s="356"/>
      <c r="J262" s="356"/>
      <c r="K262" s="352" t="n">
        <f aca="false">IF(F262&gt;1,1,0)</f>
        <v>1</v>
      </c>
      <c r="L262" s="8"/>
      <c r="M262" s="8"/>
      <c r="N262" s="333"/>
      <c r="O262" s="333"/>
      <c r="P262" s="333"/>
      <c r="Q262" s="333"/>
      <c r="R262" s="333"/>
      <c r="S262" s="333"/>
      <c r="T262" s="333"/>
      <c r="U262" s="333"/>
      <c r="V262" s="333"/>
      <c r="W262" s="333"/>
      <c r="X262" s="333"/>
      <c r="Y262" s="333"/>
      <c r="Z262" s="333"/>
    </row>
    <row r="263" customFormat="false" ht="12" hidden="false" customHeight="true" outlineLevel="0" collapsed="false">
      <c r="A263" s="8"/>
      <c r="B263" s="355"/>
      <c r="C263" s="344" t="n">
        <f aca="false">IF(F263&gt;0,$D$8,0)</f>
        <v>0.024</v>
      </c>
      <c r="D263" s="345" t="n">
        <f aca="false">IF(C263&gt;0,$D$7*(C263/12*(1+C263/12)^$D$9)/((1+C263/12)^$D$9-1),0)</f>
        <v>776.295197525114</v>
      </c>
      <c r="E263" s="357" t="n">
        <v>252</v>
      </c>
      <c r="F263" s="351" t="n">
        <f aca="false">IF(F262-G262&lt;0,0,F262-G262)</f>
        <v>36199.5605465305</v>
      </c>
      <c r="G263" s="351" t="n">
        <f aca="false">IF(F263&lt;=0,0,IF(F263&lt;D262,F263,D262-H263))</f>
        <v>703.896076432053</v>
      </c>
      <c r="H263" s="351" t="n">
        <f aca="false">IF(F263&lt;0,0,F263*(C262/12))</f>
        <v>72.399121093061</v>
      </c>
      <c r="I263" s="356"/>
      <c r="J263" s="356"/>
      <c r="K263" s="358" t="n">
        <f aca="false">IF(F263&gt;1,1,0)</f>
        <v>1</v>
      </c>
      <c r="L263" s="8"/>
      <c r="M263" s="8"/>
      <c r="N263" s="333"/>
      <c r="O263" s="333"/>
      <c r="P263" s="333"/>
      <c r="Q263" s="333"/>
      <c r="R263" s="333"/>
      <c r="S263" s="333"/>
      <c r="T263" s="333"/>
      <c r="U263" s="333"/>
      <c r="V263" s="333"/>
      <c r="W263" s="333"/>
      <c r="X263" s="333"/>
      <c r="Y263" s="333"/>
      <c r="Z263" s="333"/>
    </row>
    <row r="264" customFormat="false" ht="12" hidden="false" customHeight="true" outlineLevel="0" collapsed="false">
      <c r="A264" s="8"/>
      <c r="B264" s="355" t="n">
        <v>22</v>
      </c>
      <c r="C264" s="344" t="n">
        <f aca="false">IF(F264&gt;0,$D$8,0)</f>
        <v>0.024</v>
      </c>
      <c r="D264" s="345" t="n">
        <f aca="false">IF(C264&gt;0,$D$7*(C264/12*(1+C264/12)^$D$9)/((1+C264/12)^$D$9-1),0)</f>
        <v>776.295197525114</v>
      </c>
      <c r="E264" s="346" t="n">
        <v>253</v>
      </c>
      <c r="F264" s="351" t="n">
        <f aca="false">IF(F263-G263&lt;0,0,F263-G263)</f>
        <v>35495.6644700985</v>
      </c>
      <c r="G264" s="351" t="n">
        <f aca="false">IF(F264&lt;=0,0,IF(F264&lt;D263,F264,D263-H264))</f>
        <v>705.303868584917</v>
      </c>
      <c r="H264" s="351" t="n">
        <f aca="false">IF(F264&lt;0,0,F264*(C263/12))</f>
        <v>70.9913289401969</v>
      </c>
      <c r="I264" s="356" t="n">
        <f aca="false">SUM(G264:G275)</f>
        <v>8557.37000303851</v>
      </c>
      <c r="J264" s="356" t="n">
        <f aca="false">SUM(H264:H275)</f>
        <v>758.172367262932</v>
      </c>
      <c r="K264" s="349" t="n">
        <f aca="false">IF(F264&gt;1,1,0)</f>
        <v>1</v>
      </c>
      <c r="L264" s="8"/>
      <c r="M264" s="8"/>
      <c r="N264" s="333"/>
      <c r="O264" s="333"/>
      <c r="P264" s="333"/>
      <c r="Q264" s="333"/>
      <c r="R264" s="333"/>
      <c r="S264" s="333"/>
      <c r="T264" s="333"/>
      <c r="U264" s="333"/>
      <c r="V264" s="333"/>
      <c r="W264" s="333"/>
      <c r="X264" s="333"/>
      <c r="Y264" s="333"/>
      <c r="Z264" s="333"/>
    </row>
    <row r="265" customFormat="false" ht="12" hidden="false" customHeight="true" outlineLevel="0" collapsed="false">
      <c r="A265" s="8"/>
      <c r="B265" s="355"/>
      <c r="C265" s="344" t="n">
        <f aca="false">IF(F265&gt;0,$D$8,0)</f>
        <v>0.024</v>
      </c>
      <c r="D265" s="345" t="n">
        <f aca="false">IF(C265&gt;0,$D$7*(C265/12*(1+C265/12)^$D$9)/((1+C265/12)^$D$9-1),0)</f>
        <v>776.295197525114</v>
      </c>
      <c r="E265" s="350" t="n">
        <v>254</v>
      </c>
      <c r="F265" s="351" t="n">
        <f aca="false">IF(F264-G264&lt;0,0,F264-G264)</f>
        <v>34790.3606015136</v>
      </c>
      <c r="G265" s="351" t="n">
        <f aca="false">IF(F265&lt;=0,0,IF(F265&lt;D264,F265,D264-H265))</f>
        <v>706.714476322087</v>
      </c>
      <c r="H265" s="351" t="n">
        <f aca="false">IF(F265&lt;0,0,F265*(C264/12))</f>
        <v>69.5807212030271</v>
      </c>
      <c r="I265" s="356"/>
      <c r="J265" s="356"/>
      <c r="K265" s="352" t="n">
        <f aca="false">IF(F265&gt;1,1,0)</f>
        <v>1</v>
      </c>
      <c r="L265" s="8"/>
      <c r="M265" s="8"/>
      <c r="N265" s="333"/>
      <c r="O265" s="333"/>
      <c r="P265" s="333"/>
      <c r="Q265" s="333"/>
      <c r="R265" s="333"/>
      <c r="S265" s="333"/>
      <c r="T265" s="333"/>
      <c r="U265" s="333"/>
      <c r="V265" s="333"/>
      <c r="W265" s="333"/>
      <c r="X265" s="333"/>
      <c r="Y265" s="333"/>
      <c r="Z265" s="333"/>
    </row>
    <row r="266" customFormat="false" ht="12" hidden="false" customHeight="true" outlineLevel="0" collapsed="false">
      <c r="A266" s="8"/>
      <c r="B266" s="355"/>
      <c r="C266" s="344" t="n">
        <f aca="false">IF(F266&gt;0,$D$8,0)</f>
        <v>0.024</v>
      </c>
      <c r="D266" s="345" t="n">
        <f aca="false">IF(C266&gt;0,$D$7*(C266/12*(1+C266/12)^$D$9)/((1+C266/12)^$D$9-1),0)</f>
        <v>776.295197525114</v>
      </c>
      <c r="E266" s="350" t="n">
        <v>255</v>
      </c>
      <c r="F266" s="351" t="n">
        <f aca="false">IF(F265-G265&lt;0,0,F265-G265)</f>
        <v>34083.6461251915</v>
      </c>
      <c r="G266" s="351" t="n">
        <f aca="false">IF(F266&lt;=0,0,IF(F266&lt;D265,F266,D265-H266))</f>
        <v>708.127905274731</v>
      </c>
      <c r="H266" s="351" t="n">
        <f aca="false">IF(F266&lt;0,0,F266*(C265/12))</f>
        <v>68.1672922503829</v>
      </c>
      <c r="I266" s="356"/>
      <c r="J266" s="356"/>
      <c r="K266" s="352" t="n">
        <f aca="false">IF(F266&gt;1,1,0)</f>
        <v>1</v>
      </c>
      <c r="L266" s="8"/>
      <c r="M266" s="8"/>
      <c r="N266" s="333"/>
      <c r="O266" s="333"/>
      <c r="P266" s="333"/>
      <c r="Q266" s="333"/>
      <c r="R266" s="333"/>
      <c r="S266" s="333"/>
      <c r="T266" s="333"/>
      <c r="U266" s="333"/>
      <c r="V266" s="333"/>
      <c r="W266" s="333"/>
      <c r="X266" s="333"/>
      <c r="Y266" s="333"/>
      <c r="Z266" s="333"/>
    </row>
    <row r="267" customFormat="false" ht="12" hidden="false" customHeight="true" outlineLevel="0" collapsed="false">
      <c r="A267" s="8"/>
      <c r="B267" s="355"/>
      <c r="C267" s="344" t="n">
        <f aca="false">IF(F267&gt;0,$D$8,0)</f>
        <v>0.024</v>
      </c>
      <c r="D267" s="345" t="n">
        <f aca="false">IF(C267&gt;0,$D$7*(C267/12*(1+C267/12)^$D$9)/((1+C267/12)^$D$9-1),0)</f>
        <v>776.295197525114</v>
      </c>
      <c r="E267" s="350" t="n">
        <v>256</v>
      </c>
      <c r="F267" s="351" t="n">
        <f aca="false">IF(F266-G266&lt;0,0,F266-G266)</f>
        <v>33375.5182199167</v>
      </c>
      <c r="G267" s="351" t="n">
        <f aca="false">IF(F267&lt;=0,0,IF(F267&lt;D266,F267,D266-H267))</f>
        <v>709.544161085281</v>
      </c>
      <c r="H267" s="351" t="n">
        <f aca="false">IF(F267&lt;0,0,F267*(C266/12))</f>
        <v>66.7510364398335</v>
      </c>
      <c r="I267" s="356"/>
      <c r="J267" s="356"/>
      <c r="K267" s="352" t="n">
        <f aca="false">IF(F267&gt;1,1,0)</f>
        <v>1</v>
      </c>
      <c r="L267" s="8"/>
      <c r="M267" s="8"/>
      <c r="N267" s="333"/>
      <c r="O267" s="333"/>
      <c r="P267" s="333"/>
      <c r="Q267" s="333"/>
      <c r="R267" s="333"/>
      <c r="S267" s="333"/>
      <c r="T267" s="333"/>
      <c r="U267" s="333"/>
      <c r="V267" s="333"/>
      <c r="W267" s="333"/>
      <c r="X267" s="333"/>
      <c r="Y267" s="333"/>
      <c r="Z267" s="333"/>
    </row>
    <row r="268" customFormat="false" ht="12" hidden="false" customHeight="true" outlineLevel="0" collapsed="false">
      <c r="A268" s="8"/>
      <c r="B268" s="355"/>
      <c r="C268" s="344" t="n">
        <f aca="false">IF(F268&gt;0,$D$8,0)</f>
        <v>0.024</v>
      </c>
      <c r="D268" s="345" t="n">
        <f aca="false">IF(C268&gt;0,$D$7*(C268/12*(1+C268/12)^$D$9)/((1+C268/12)^$D$9-1),0)</f>
        <v>776.295197525114</v>
      </c>
      <c r="E268" s="350" t="n">
        <v>257</v>
      </c>
      <c r="F268" s="351" t="n">
        <f aca="false">IF(F267-G267&lt;0,0,F267-G267)</f>
        <v>32665.9740588315</v>
      </c>
      <c r="G268" s="351" t="n">
        <f aca="false">IF(F268&lt;=0,0,IF(F268&lt;D267,F268,D267-H268))</f>
        <v>710.963249407451</v>
      </c>
      <c r="H268" s="351" t="n">
        <f aca="false">IF(F268&lt;0,0,F268*(C267/12))</f>
        <v>65.3319481176629</v>
      </c>
      <c r="I268" s="356"/>
      <c r="J268" s="356"/>
      <c r="K268" s="352" t="n">
        <f aca="false">IF(F268&gt;1,1,0)</f>
        <v>1</v>
      </c>
      <c r="L268" s="8"/>
      <c r="M268" s="8"/>
      <c r="N268" s="333"/>
      <c r="O268" s="333"/>
      <c r="P268" s="333"/>
      <c r="Q268" s="333"/>
      <c r="R268" s="333"/>
      <c r="S268" s="333"/>
      <c r="T268" s="333"/>
      <c r="U268" s="333"/>
      <c r="V268" s="333"/>
      <c r="W268" s="333"/>
      <c r="X268" s="333"/>
      <c r="Y268" s="333"/>
      <c r="Z268" s="333"/>
    </row>
    <row r="269" customFormat="false" ht="12" hidden="false" customHeight="true" outlineLevel="0" collapsed="false">
      <c r="A269" s="8"/>
      <c r="B269" s="355"/>
      <c r="C269" s="344" t="n">
        <f aca="false">IF(F269&gt;0,$D$8,0)</f>
        <v>0.024</v>
      </c>
      <c r="D269" s="345" t="n">
        <f aca="false">IF(C269&gt;0,$D$7*(C269/12*(1+C269/12)^$D$9)/((1+C269/12)^$D$9-1),0)</f>
        <v>776.295197525114</v>
      </c>
      <c r="E269" s="350" t="n">
        <v>258</v>
      </c>
      <c r="F269" s="351" t="n">
        <f aca="false">IF(F268-G268&lt;0,0,F268-G268)</f>
        <v>31955.010809424</v>
      </c>
      <c r="G269" s="351" t="n">
        <f aca="false">IF(F269&lt;=0,0,IF(F269&lt;D268,F269,D268-H269))</f>
        <v>712.385175906266</v>
      </c>
      <c r="H269" s="351" t="n">
        <f aca="false">IF(F269&lt;0,0,F269*(C268/12))</f>
        <v>63.910021618848</v>
      </c>
      <c r="I269" s="356"/>
      <c r="J269" s="356"/>
      <c r="K269" s="352" t="n">
        <f aca="false">IF(F269&gt;1,1,0)</f>
        <v>1</v>
      </c>
      <c r="L269" s="8"/>
      <c r="M269" s="8"/>
      <c r="N269" s="333"/>
      <c r="O269" s="333"/>
      <c r="P269" s="333"/>
      <c r="Q269" s="333"/>
      <c r="R269" s="333"/>
      <c r="S269" s="333"/>
      <c r="T269" s="333"/>
      <c r="U269" s="333"/>
      <c r="V269" s="333"/>
      <c r="W269" s="333"/>
      <c r="X269" s="333"/>
      <c r="Y269" s="333"/>
      <c r="Z269" s="333"/>
    </row>
    <row r="270" customFormat="false" ht="12" hidden="false" customHeight="true" outlineLevel="0" collapsed="false">
      <c r="A270" s="8"/>
      <c r="B270" s="355"/>
      <c r="C270" s="344" t="n">
        <f aca="false">IF(F270&gt;0,$D$8,0)</f>
        <v>0.024</v>
      </c>
      <c r="D270" s="345" t="n">
        <f aca="false">IF(C270&gt;0,$D$7*(C270/12*(1+C270/12)^$D$9)/((1+C270/12)^$D$9-1),0)</f>
        <v>776.295197525114</v>
      </c>
      <c r="E270" s="350" t="n">
        <v>259</v>
      </c>
      <c r="F270" s="351" t="n">
        <f aca="false">IF(F269-G269&lt;0,0,F269-G269)</f>
        <v>31242.6256335177</v>
      </c>
      <c r="G270" s="351" t="n">
        <f aca="false">IF(F270&lt;=0,0,IF(F270&lt;D269,F270,D269-H270))</f>
        <v>713.809946258079</v>
      </c>
      <c r="H270" s="351" t="n">
        <f aca="false">IF(F270&lt;0,0,F270*(C269/12))</f>
        <v>62.4852512670355</v>
      </c>
      <c r="I270" s="356"/>
      <c r="J270" s="356"/>
      <c r="K270" s="352" t="n">
        <f aca="false">IF(F270&gt;1,1,0)</f>
        <v>1</v>
      </c>
      <c r="L270" s="8"/>
      <c r="M270" s="8"/>
      <c r="N270" s="333"/>
      <c r="O270" s="333"/>
      <c r="P270" s="333"/>
      <c r="Q270" s="333"/>
      <c r="R270" s="333"/>
      <c r="S270" s="333"/>
      <c r="T270" s="333"/>
      <c r="U270" s="333"/>
      <c r="V270" s="333"/>
      <c r="W270" s="333"/>
      <c r="X270" s="333"/>
      <c r="Y270" s="333"/>
      <c r="Z270" s="333"/>
    </row>
    <row r="271" customFormat="false" ht="12" hidden="false" customHeight="true" outlineLevel="0" collapsed="false">
      <c r="A271" s="8"/>
      <c r="B271" s="355"/>
      <c r="C271" s="344" t="n">
        <f aca="false">IF(F271&gt;0,$D$8,0)</f>
        <v>0.024</v>
      </c>
      <c r="D271" s="345" t="n">
        <f aca="false">IF(C271&gt;0,$D$7*(C271/12*(1+C271/12)^$D$9)/((1+C271/12)^$D$9-1),0)</f>
        <v>776.295197525114</v>
      </c>
      <c r="E271" s="350" t="n">
        <v>260</v>
      </c>
      <c r="F271" s="351" t="n">
        <f aca="false">IF(F270-G270&lt;0,0,F270-G270)</f>
        <v>30528.8156872597</v>
      </c>
      <c r="G271" s="351" t="n">
        <f aca="false">IF(F271&lt;=0,0,IF(F271&lt;D270,F271,D270-H271))</f>
        <v>715.237566150595</v>
      </c>
      <c r="H271" s="351" t="n">
        <f aca="false">IF(F271&lt;0,0,F271*(C270/12))</f>
        <v>61.0576313745193</v>
      </c>
      <c r="I271" s="356"/>
      <c r="J271" s="356"/>
      <c r="K271" s="352" t="n">
        <f aca="false">IF(F271&gt;1,1,0)</f>
        <v>1</v>
      </c>
      <c r="L271" s="8"/>
      <c r="M271" s="8"/>
      <c r="N271" s="333"/>
      <c r="O271" s="333"/>
      <c r="P271" s="333"/>
      <c r="Q271" s="333"/>
      <c r="R271" s="333"/>
      <c r="S271" s="333"/>
      <c r="T271" s="333"/>
      <c r="U271" s="333"/>
      <c r="V271" s="333"/>
      <c r="W271" s="333"/>
      <c r="X271" s="333"/>
      <c r="Y271" s="333"/>
      <c r="Z271" s="333"/>
    </row>
    <row r="272" customFormat="false" ht="12" hidden="false" customHeight="true" outlineLevel="0" collapsed="false">
      <c r="A272" s="8"/>
      <c r="B272" s="355"/>
      <c r="C272" s="344" t="n">
        <f aca="false">IF(F272&gt;0,$D$8,0)</f>
        <v>0.024</v>
      </c>
      <c r="D272" s="345" t="n">
        <f aca="false">IF(C272&gt;0,$D$7*(C272/12*(1+C272/12)^$D$9)/((1+C272/12)^$D$9-1),0)</f>
        <v>776.295197525114</v>
      </c>
      <c r="E272" s="350" t="n">
        <v>261</v>
      </c>
      <c r="F272" s="351" t="n">
        <f aca="false">IF(F271-G271&lt;0,0,F271-G271)</f>
        <v>29813.5781211091</v>
      </c>
      <c r="G272" s="351" t="n">
        <f aca="false">IF(F272&lt;=0,0,IF(F272&lt;D271,F272,D271-H272))</f>
        <v>716.668041282896</v>
      </c>
      <c r="H272" s="351" t="n">
        <f aca="false">IF(F272&lt;0,0,F272*(C271/12))</f>
        <v>59.6271562422181</v>
      </c>
      <c r="I272" s="356"/>
      <c r="J272" s="356"/>
      <c r="K272" s="352" t="n">
        <f aca="false">IF(F272&gt;1,1,0)</f>
        <v>1</v>
      </c>
      <c r="L272" s="8"/>
      <c r="M272" s="8"/>
      <c r="N272" s="333"/>
      <c r="O272" s="333"/>
      <c r="P272" s="333"/>
      <c r="Q272" s="333"/>
      <c r="R272" s="333"/>
      <c r="S272" s="333"/>
      <c r="T272" s="333"/>
      <c r="U272" s="333"/>
      <c r="V272" s="333"/>
      <c r="W272" s="333"/>
      <c r="X272" s="333"/>
      <c r="Y272" s="333"/>
      <c r="Z272" s="333"/>
    </row>
    <row r="273" customFormat="false" ht="12" hidden="false" customHeight="true" outlineLevel="0" collapsed="false">
      <c r="A273" s="8"/>
      <c r="B273" s="355"/>
      <c r="C273" s="344" t="n">
        <f aca="false">IF(F273&gt;0,$D$8,0)</f>
        <v>0.024</v>
      </c>
      <c r="D273" s="345" t="n">
        <f aca="false">IF(C273&gt;0,$D$7*(C273/12*(1+C273/12)^$D$9)/((1+C273/12)^$D$9-1),0)</f>
        <v>776.295197525114</v>
      </c>
      <c r="E273" s="350" t="n">
        <v>262</v>
      </c>
      <c r="F273" s="351" t="n">
        <f aca="false">IF(F272-G272&lt;0,0,F272-G272)</f>
        <v>29096.9100798262</v>
      </c>
      <c r="G273" s="351" t="n">
        <f aca="false">IF(F273&lt;=0,0,IF(F273&lt;D272,F273,D272-H273))</f>
        <v>718.101377365462</v>
      </c>
      <c r="H273" s="351" t="n">
        <f aca="false">IF(F273&lt;0,0,F273*(C272/12))</f>
        <v>58.1938201596523</v>
      </c>
      <c r="I273" s="356"/>
      <c r="J273" s="356"/>
      <c r="K273" s="352" t="n">
        <f aca="false">IF(F273&gt;1,1,0)</f>
        <v>1</v>
      </c>
      <c r="L273" s="8"/>
      <c r="M273" s="8"/>
      <c r="N273" s="333"/>
      <c r="O273" s="333"/>
      <c r="P273" s="333"/>
      <c r="Q273" s="333"/>
      <c r="R273" s="333"/>
      <c r="S273" s="333"/>
      <c r="T273" s="333"/>
      <c r="U273" s="333"/>
      <c r="V273" s="333"/>
      <c r="W273" s="333"/>
      <c r="X273" s="333"/>
      <c r="Y273" s="333"/>
      <c r="Z273" s="333"/>
    </row>
    <row r="274" customFormat="false" ht="12" hidden="false" customHeight="true" outlineLevel="0" collapsed="false">
      <c r="A274" s="8"/>
      <c r="B274" s="355"/>
      <c r="C274" s="344" t="n">
        <f aca="false">IF(F274&gt;0,$D$8,0)</f>
        <v>0.024</v>
      </c>
      <c r="D274" s="345" t="n">
        <f aca="false">IF(C274&gt;0,$D$7*(C274/12*(1+C274/12)^$D$9)/((1+C274/12)^$D$9-1),0)</f>
        <v>776.295197525114</v>
      </c>
      <c r="E274" s="350" t="n">
        <v>263</v>
      </c>
      <c r="F274" s="351" t="n">
        <f aca="false">IF(F273-G273&lt;0,0,F273-G273)</f>
        <v>28378.8087024607</v>
      </c>
      <c r="G274" s="351" t="n">
        <f aca="false">IF(F274&lt;=0,0,IF(F274&lt;D273,F274,D273-H274))</f>
        <v>719.537580120193</v>
      </c>
      <c r="H274" s="351" t="n">
        <f aca="false">IF(F274&lt;0,0,F274*(C273/12))</f>
        <v>56.7576174049214</v>
      </c>
      <c r="I274" s="356"/>
      <c r="J274" s="356"/>
      <c r="K274" s="352" t="n">
        <f aca="false">IF(F274&gt;1,1,0)</f>
        <v>1</v>
      </c>
      <c r="L274" s="8"/>
      <c r="M274" s="8"/>
      <c r="N274" s="333"/>
      <c r="O274" s="333"/>
      <c r="P274" s="333"/>
      <c r="Q274" s="333"/>
      <c r="R274" s="333"/>
      <c r="S274" s="333"/>
      <c r="T274" s="333"/>
      <c r="U274" s="333"/>
      <c r="V274" s="333"/>
      <c r="W274" s="333"/>
      <c r="X274" s="333"/>
      <c r="Y274" s="333"/>
      <c r="Z274" s="333"/>
    </row>
    <row r="275" customFormat="false" ht="12" hidden="false" customHeight="true" outlineLevel="0" collapsed="false">
      <c r="A275" s="8"/>
      <c r="B275" s="355"/>
      <c r="C275" s="344" t="n">
        <f aca="false">IF(F275&gt;0,$D$8,0)</f>
        <v>0.024</v>
      </c>
      <c r="D275" s="345" t="n">
        <f aca="false">IF(C275&gt;0,$D$7*(C275/12*(1+C275/12)^$D$9)/((1+C275/12)^$D$9-1),0)</f>
        <v>776.295197525114</v>
      </c>
      <c r="E275" s="357" t="n">
        <v>264</v>
      </c>
      <c r="F275" s="351" t="n">
        <f aca="false">IF(F274-G274&lt;0,0,F274-G274)</f>
        <v>27659.2711223405</v>
      </c>
      <c r="G275" s="351" t="n">
        <f aca="false">IF(F275&lt;=0,0,IF(F275&lt;D274,F275,D274-H275))</f>
        <v>720.976655280433</v>
      </c>
      <c r="H275" s="351" t="n">
        <f aca="false">IF(F275&lt;0,0,F275*(C274/12))</f>
        <v>55.318542244681</v>
      </c>
      <c r="I275" s="356"/>
      <c r="J275" s="356"/>
      <c r="K275" s="358" t="n">
        <f aca="false">IF(F275&gt;1,1,0)</f>
        <v>1</v>
      </c>
      <c r="L275" s="8"/>
      <c r="M275" s="8"/>
      <c r="N275" s="333"/>
      <c r="O275" s="333"/>
      <c r="P275" s="333"/>
      <c r="Q275" s="333"/>
      <c r="R275" s="333"/>
      <c r="S275" s="333"/>
      <c r="T275" s="333"/>
      <c r="U275" s="333"/>
      <c r="V275" s="333"/>
      <c r="W275" s="333"/>
      <c r="X275" s="333"/>
      <c r="Y275" s="333"/>
      <c r="Z275" s="333"/>
    </row>
    <row r="276" customFormat="false" ht="12" hidden="false" customHeight="true" outlineLevel="0" collapsed="false">
      <c r="A276" s="8"/>
      <c r="B276" s="355" t="n">
        <v>23</v>
      </c>
      <c r="C276" s="344" t="n">
        <f aca="false">IF(F276&gt;0,$D$8,0)</f>
        <v>0.024</v>
      </c>
      <c r="D276" s="345" t="n">
        <f aca="false">IF(C276&gt;0,$D$7*(C276/12*(1+C276/12)^$D$9)/((1+C276/12)^$D$9-1),0)</f>
        <v>776.295197525114</v>
      </c>
      <c r="E276" s="346" t="n">
        <v>265</v>
      </c>
      <c r="F276" s="351" t="n">
        <f aca="false">IF(F275-G275&lt;0,0,F275-G275)</f>
        <v>26938.2944670601</v>
      </c>
      <c r="G276" s="351" t="n">
        <f aca="false">IF(F276&lt;=0,0,IF(F276&lt;D275,F276,D275-H276))</f>
        <v>722.418608590994</v>
      </c>
      <c r="H276" s="351" t="n">
        <f aca="false">IF(F276&lt;0,0,F276*(C275/12))</f>
        <v>53.8765889341202</v>
      </c>
      <c r="I276" s="356" t="n">
        <f aca="false">SUM(G276:G287)</f>
        <v>8765.0211577552</v>
      </c>
      <c r="J276" s="356" t="n">
        <f aca="false">SUM(H276:H287)</f>
        <v>550.521212546245</v>
      </c>
      <c r="K276" s="349" t="n">
        <f aca="false">IF(F276&gt;1,1,0)</f>
        <v>1</v>
      </c>
      <c r="L276" s="8"/>
      <c r="M276" s="8"/>
      <c r="N276" s="333"/>
      <c r="O276" s="333"/>
      <c r="P276" s="333"/>
      <c r="Q276" s="333"/>
      <c r="R276" s="333"/>
      <c r="S276" s="333"/>
      <c r="T276" s="333"/>
      <c r="U276" s="333"/>
      <c r="V276" s="333"/>
      <c r="W276" s="333"/>
      <c r="X276" s="333"/>
      <c r="Y276" s="333"/>
      <c r="Z276" s="333"/>
    </row>
    <row r="277" customFormat="false" ht="12" hidden="false" customHeight="true" outlineLevel="0" collapsed="false">
      <c r="A277" s="8"/>
      <c r="B277" s="355"/>
      <c r="C277" s="344" t="n">
        <f aca="false">IF(F277&gt;0,$D$8,0)</f>
        <v>0.024</v>
      </c>
      <c r="D277" s="345" t="n">
        <f aca="false">IF(C277&gt;0,$D$7*(C277/12*(1+C277/12)^$D$9)/((1+C277/12)^$D$9-1),0)</f>
        <v>776.295197525114</v>
      </c>
      <c r="E277" s="350" t="n">
        <v>266</v>
      </c>
      <c r="F277" s="351" t="n">
        <f aca="false">IF(F276-G276&lt;0,0,F276-G276)</f>
        <v>26215.8758584691</v>
      </c>
      <c r="G277" s="351" t="n">
        <f aca="false">IF(F277&lt;=0,0,IF(F277&lt;D276,F277,D276-H277))</f>
        <v>723.863445808176</v>
      </c>
      <c r="H277" s="351" t="n">
        <f aca="false">IF(F277&lt;0,0,F277*(C276/12))</f>
        <v>52.4317517169382</v>
      </c>
      <c r="I277" s="356"/>
      <c r="J277" s="356"/>
      <c r="K277" s="352" t="n">
        <f aca="false">IF(F277&gt;1,1,0)</f>
        <v>1</v>
      </c>
      <c r="L277" s="8"/>
      <c r="M277" s="8"/>
      <c r="N277" s="333"/>
      <c r="O277" s="333"/>
      <c r="P277" s="333"/>
      <c r="Q277" s="333"/>
      <c r="R277" s="333"/>
      <c r="S277" s="333"/>
      <c r="T277" s="333"/>
      <c r="U277" s="333"/>
      <c r="V277" s="333"/>
      <c r="W277" s="333"/>
      <c r="X277" s="333"/>
      <c r="Y277" s="333"/>
      <c r="Z277" s="333"/>
    </row>
    <row r="278" customFormat="false" ht="12" hidden="false" customHeight="true" outlineLevel="0" collapsed="false">
      <c r="A278" s="8"/>
      <c r="B278" s="355"/>
      <c r="C278" s="344" t="n">
        <f aca="false">IF(F278&gt;0,$D$8,0)</f>
        <v>0.024</v>
      </c>
      <c r="D278" s="345" t="n">
        <f aca="false">IF(C278&gt;0,$D$7*(C278/12*(1+C278/12)^$D$9)/((1+C278/12)^$D$9-1),0)</f>
        <v>776.295197525114</v>
      </c>
      <c r="E278" s="350" t="n">
        <v>267</v>
      </c>
      <c r="F278" s="351" t="n">
        <f aca="false">IF(F277-G277&lt;0,0,F277-G277)</f>
        <v>25492.0124126609</v>
      </c>
      <c r="G278" s="351" t="n">
        <f aca="false">IF(F278&lt;=0,0,IF(F278&lt;D277,F278,D277-H278))</f>
        <v>725.311172699792</v>
      </c>
      <c r="H278" s="351" t="n">
        <f aca="false">IF(F278&lt;0,0,F278*(C277/12))</f>
        <v>50.9840248253218</v>
      </c>
      <c r="I278" s="356"/>
      <c r="J278" s="356"/>
      <c r="K278" s="352" t="n">
        <f aca="false">IF(F278&gt;1,1,0)</f>
        <v>1</v>
      </c>
      <c r="L278" s="8"/>
      <c r="M278" s="8"/>
      <c r="N278" s="333"/>
      <c r="O278" s="333"/>
      <c r="P278" s="333"/>
      <c r="Q278" s="333"/>
      <c r="R278" s="333"/>
      <c r="S278" s="333"/>
      <c r="T278" s="333"/>
      <c r="U278" s="333"/>
      <c r="V278" s="333"/>
      <c r="W278" s="333"/>
      <c r="X278" s="333"/>
      <c r="Y278" s="333"/>
      <c r="Z278" s="333"/>
    </row>
    <row r="279" customFormat="false" ht="12" hidden="false" customHeight="true" outlineLevel="0" collapsed="false">
      <c r="A279" s="8"/>
      <c r="B279" s="355"/>
      <c r="C279" s="344" t="n">
        <f aca="false">IF(F279&gt;0,$D$8,0)</f>
        <v>0.024</v>
      </c>
      <c r="D279" s="345" t="n">
        <f aca="false">IF(C279&gt;0,$D$7*(C279/12*(1+C279/12)^$D$9)/((1+C279/12)^$D$9-1),0)</f>
        <v>776.295197525114</v>
      </c>
      <c r="E279" s="350" t="n">
        <v>268</v>
      </c>
      <c r="F279" s="351" t="n">
        <f aca="false">IF(F278-G278&lt;0,0,F278-G278)</f>
        <v>24766.7012399611</v>
      </c>
      <c r="G279" s="351" t="n">
        <f aca="false">IF(F279&lt;=0,0,IF(F279&lt;D278,F279,D278-H279))</f>
        <v>726.761795045192</v>
      </c>
      <c r="H279" s="351" t="n">
        <f aca="false">IF(F279&lt;0,0,F279*(C278/12))</f>
        <v>49.5334024799222</v>
      </c>
      <c r="I279" s="356"/>
      <c r="J279" s="356"/>
      <c r="K279" s="352" t="n">
        <f aca="false">IF(F279&gt;1,1,0)</f>
        <v>1</v>
      </c>
      <c r="L279" s="8"/>
      <c r="M279" s="8"/>
      <c r="N279" s="333"/>
      <c r="O279" s="333"/>
      <c r="P279" s="333"/>
      <c r="Q279" s="333"/>
      <c r="R279" s="333"/>
      <c r="S279" s="333"/>
      <c r="T279" s="333"/>
      <c r="U279" s="333"/>
      <c r="V279" s="333"/>
      <c r="W279" s="333"/>
      <c r="X279" s="333"/>
      <c r="Y279" s="333"/>
      <c r="Z279" s="333"/>
    </row>
    <row r="280" customFormat="false" ht="12" hidden="false" customHeight="true" outlineLevel="0" collapsed="false">
      <c r="A280" s="8"/>
      <c r="B280" s="355"/>
      <c r="C280" s="344" t="n">
        <f aca="false">IF(F280&gt;0,$D$8,0)</f>
        <v>0.024</v>
      </c>
      <c r="D280" s="345" t="n">
        <f aca="false">IF(C280&gt;0,$D$7*(C280/12*(1+C280/12)^$D$9)/((1+C280/12)^$D$9-1),0)</f>
        <v>776.295197525114</v>
      </c>
      <c r="E280" s="350" t="n">
        <v>269</v>
      </c>
      <c r="F280" s="351" t="n">
        <f aca="false">IF(F279-G279&lt;0,0,F279-G279)</f>
        <v>24039.9394449159</v>
      </c>
      <c r="G280" s="351" t="n">
        <f aca="false">IF(F280&lt;=0,0,IF(F280&lt;D279,F280,D279-H280))</f>
        <v>728.215318635282</v>
      </c>
      <c r="H280" s="351" t="n">
        <f aca="false">IF(F280&lt;0,0,F280*(C279/12))</f>
        <v>48.0798788898318</v>
      </c>
      <c r="I280" s="356"/>
      <c r="J280" s="356"/>
      <c r="K280" s="352" t="n">
        <f aca="false">IF(F280&gt;1,1,0)</f>
        <v>1</v>
      </c>
      <c r="L280" s="8"/>
      <c r="M280" s="8"/>
      <c r="N280" s="333"/>
      <c r="O280" s="333"/>
      <c r="P280" s="333"/>
      <c r="Q280" s="333"/>
      <c r="R280" s="333"/>
      <c r="S280" s="333"/>
      <c r="T280" s="333"/>
      <c r="U280" s="333"/>
      <c r="V280" s="333"/>
      <c r="W280" s="333"/>
      <c r="X280" s="333"/>
      <c r="Y280" s="333"/>
      <c r="Z280" s="333"/>
    </row>
    <row r="281" customFormat="false" ht="12" hidden="false" customHeight="true" outlineLevel="0" collapsed="false">
      <c r="A281" s="8"/>
      <c r="B281" s="355"/>
      <c r="C281" s="344" t="n">
        <f aca="false">IF(F281&gt;0,$D$8,0)</f>
        <v>0.024</v>
      </c>
      <c r="D281" s="345" t="n">
        <f aca="false">IF(C281&gt;0,$D$7*(C281/12*(1+C281/12)^$D$9)/((1+C281/12)^$D$9-1),0)</f>
        <v>776.295197525114</v>
      </c>
      <c r="E281" s="350" t="n">
        <v>270</v>
      </c>
      <c r="F281" s="351" t="n">
        <f aca="false">IF(F280-G280&lt;0,0,F280-G280)</f>
        <v>23311.7241262806</v>
      </c>
      <c r="G281" s="351" t="n">
        <f aca="false">IF(F281&lt;=0,0,IF(F281&lt;D280,F281,D280-H281))</f>
        <v>729.671749272553</v>
      </c>
      <c r="H281" s="351" t="n">
        <f aca="false">IF(F281&lt;0,0,F281*(C280/12))</f>
        <v>46.6234482525613</v>
      </c>
      <c r="I281" s="356"/>
      <c r="J281" s="356"/>
      <c r="K281" s="352" t="n">
        <f aca="false">IF(F281&gt;1,1,0)</f>
        <v>1</v>
      </c>
      <c r="L281" s="8"/>
      <c r="M281" s="8"/>
      <c r="N281" s="333"/>
      <c r="O281" s="333"/>
      <c r="P281" s="333"/>
      <c r="Q281" s="333"/>
      <c r="R281" s="333"/>
      <c r="S281" s="333"/>
      <c r="T281" s="333"/>
      <c r="U281" s="333"/>
      <c r="V281" s="333"/>
      <c r="W281" s="333"/>
      <c r="X281" s="333"/>
      <c r="Y281" s="333"/>
      <c r="Z281" s="333"/>
    </row>
    <row r="282" customFormat="false" ht="12" hidden="false" customHeight="true" outlineLevel="0" collapsed="false">
      <c r="A282" s="8"/>
      <c r="B282" s="355"/>
      <c r="C282" s="344" t="n">
        <f aca="false">IF(F282&gt;0,$D$8,0)</f>
        <v>0.024</v>
      </c>
      <c r="D282" s="345" t="n">
        <f aca="false">IF(C282&gt;0,$D$7*(C282/12*(1+C282/12)^$D$9)/((1+C282/12)^$D$9-1),0)</f>
        <v>776.295197525114</v>
      </c>
      <c r="E282" s="350" t="n">
        <v>271</v>
      </c>
      <c r="F282" s="351" t="n">
        <f aca="false">IF(F281-G281&lt;0,0,F281-G281)</f>
        <v>22582.0523770081</v>
      </c>
      <c r="G282" s="351" t="n">
        <f aca="false">IF(F282&lt;=0,0,IF(F282&lt;D281,F282,D281-H282))</f>
        <v>731.131092771098</v>
      </c>
      <c r="H282" s="351" t="n">
        <f aca="false">IF(F282&lt;0,0,F282*(C281/12))</f>
        <v>45.1641047540162</v>
      </c>
      <c r="I282" s="356"/>
      <c r="J282" s="356"/>
      <c r="K282" s="352" t="n">
        <f aca="false">IF(F282&gt;1,1,0)</f>
        <v>1</v>
      </c>
      <c r="L282" s="8"/>
      <c r="M282" s="8"/>
      <c r="N282" s="333"/>
      <c r="O282" s="333"/>
      <c r="P282" s="333"/>
      <c r="Q282" s="333"/>
      <c r="R282" s="333"/>
      <c r="S282" s="333"/>
      <c r="T282" s="333"/>
      <c r="U282" s="333"/>
      <c r="V282" s="333"/>
      <c r="W282" s="333"/>
      <c r="X282" s="333"/>
      <c r="Y282" s="333"/>
      <c r="Z282" s="333"/>
    </row>
    <row r="283" customFormat="false" ht="12" hidden="false" customHeight="true" outlineLevel="0" collapsed="false">
      <c r="A283" s="8"/>
      <c r="B283" s="355"/>
      <c r="C283" s="344" t="n">
        <f aca="false">IF(F283&gt;0,$D$8,0)</f>
        <v>0.024</v>
      </c>
      <c r="D283" s="345" t="n">
        <f aca="false">IF(C283&gt;0,$D$7*(C283/12*(1+C283/12)^$D$9)/((1+C283/12)^$D$9-1),0)</f>
        <v>776.295197525114</v>
      </c>
      <c r="E283" s="350" t="n">
        <v>272</v>
      </c>
      <c r="F283" s="351" t="n">
        <f aca="false">IF(F282-G282&lt;0,0,F282-G282)</f>
        <v>21850.921284237</v>
      </c>
      <c r="G283" s="351" t="n">
        <f aca="false">IF(F283&lt;=0,0,IF(F283&lt;D282,F283,D282-H283))</f>
        <v>732.59335495664</v>
      </c>
      <c r="H283" s="351" t="n">
        <f aca="false">IF(F283&lt;0,0,F283*(C282/12))</f>
        <v>43.701842568474</v>
      </c>
      <c r="I283" s="356"/>
      <c r="J283" s="356"/>
      <c r="K283" s="352" t="n">
        <f aca="false">IF(F283&gt;1,1,0)</f>
        <v>1</v>
      </c>
      <c r="L283" s="8"/>
      <c r="M283" s="8"/>
      <c r="N283" s="333"/>
      <c r="O283" s="333"/>
      <c r="P283" s="333"/>
      <c r="Q283" s="333"/>
      <c r="R283" s="333"/>
      <c r="S283" s="333"/>
      <c r="T283" s="333"/>
      <c r="U283" s="333"/>
      <c r="V283" s="333"/>
      <c r="W283" s="333"/>
      <c r="X283" s="333"/>
      <c r="Y283" s="333"/>
      <c r="Z283" s="333"/>
    </row>
    <row r="284" customFormat="false" ht="12" hidden="false" customHeight="true" outlineLevel="0" collapsed="false">
      <c r="A284" s="8"/>
      <c r="B284" s="355"/>
      <c r="C284" s="344" t="n">
        <f aca="false">IF(F284&gt;0,$D$8,0)</f>
        <v>0.024</v>
      </c>
      <c r="D284" s="345" t="n">
        <f aca="false">IF(C284&gt;0,$D$7*(C284/12*(1+C284/12)^$D$9)/((1+C284/12)^$D$9-1),0)</f>
        <v>776.295197525114</v>
      </c>
      <c r="E284" s="350" t="n">
        <v>273</v>
      </c>
      <c r="F284" s="351" t="n">
        <f aca="false">IF(F283-G283&lt;0,0,F283-G283)</f>
        <v>21118.3279292804</v>
      </c>
      <c r="G284" s="351" t="n">
        <f aca="false">IF(F284&lt;=0,0,IF(F284&lt;D283,F284,D283-H284))</f>
        <v>734.058541666553</v>
      </c>
      <c r="H284" s="351" t="n">
        <f aca="false">IF(F284&lt;0,0,F284*(C283/12))</f>
        <v>42.2366558585607</v>
      </c>
      <c r="I284" s="356"/>
      <c r="J284" s="356"/>
      <c r="K284" s="352" t="n">
        <f aca="false">IF(F284&gt;1,1,0)</f>
        <v>1</v>
      </c>
      <c r="L284" s="8"/>
      <c r="M284" s="8"/>
      <c r="N284" s="333"/>
      <c r="O284" s="333"/>
      <c r="P284" s="333"/>
      <c r="Q284" s="333"/>
      <c r="R284" s="333"/>
      <c r="S284" s="333"/>
      <c r="T284" s="333"/>
      <c r="U284" s="333"/>
      <c r="V284" s="333"/>
      <c r="W284" s="333"/>
      <c r="X284" s="333"/>
      <c r="Y284" s="333"/>
      <c r="Z284" s="333"/>
    </row>
    <row r="285" customFormat="false" ht="12" hidden="false" customHeight="true" outlineLevel="0" collapsed="false">
      <c r="A285" s="8"/>
      <c r="B285" s="355"/>
      <c r="C285" s="344" t="n">
        <f aca="false">IF(F285&gt;0,$D$8,0)</f>
        <v>0.024</v>
      </c>
      <c r="D285" s="345" t="n">
        <f aca="false">IF(C285&gt;0,$D$7*(C285/12*(1+C285/12)^$D$9)/((1+C285/12)^$D$9-1),0)</f>
        <v>776.295197525114</v>
      </c>
      <c r="E285" s="350" t="n">
        <v>274</v>
      </c>
      <c r="F285" s="351" t="n">
        <f aca="false">IF(F284-G284&lt;0,0,F284-G284)</f>
        <v>20384.2693876138</v>
      </c>
      <c r="G285" s="351" t="n">
        <f aca="false">IF(F285&lt;=0,0,IF(F285&lt;D284,F285,D284-H285))</f>
        <v>735.526658749886</v>
      </c>
      <c r="H285" s="351" t="n">
        <f aca="false">IF(F285&lt;0,0,F285*(C284/12))</f>
        <v>40.7685387752276</v>
      </c>
      <c r="I285" s="356"/>
      <c r="J285" s="356"/>
      <c r="K285" s="352" t="n">
        <f aca="false">IF(F285&gt;1,1,0)</f>
        <v>1</v>
      </c>
      <c r="L285" s="8"/>
      <c r="M285" s="8"/>
      <c r="N285" s="333"/>
      <c r="O285" s="333"/>
      <c r="P285" s="333"/>
      <c r="Q285" s="333"/>
      <c r="R285" s="333"/>
      <c r="S285" s="333"/>
      <c r="T285" s="333"/>
      <c r="U285" s="333"/>
      <c r="V285" s="333"/>
      <c r="W285" s="333"/>
      <c r="X285" s="333"/>
      <c r="Y285" s="333"/>
      <c r="Z285" s="333"/>
    </row>
    <row r="286" customFormat="false" ht="12" hidden="false" customHeight="true" outlineLevel="0" collapsed="false">
      <c r="A286" s="8"/>
      <c r="B286" s="355"/>
      <c r="C286" s="344" t="n">
        <f aca="false">IF(F286&gt;0,$D$8,0)</f>
        <v>0.024</v>
      </c>
      <c r="D286" s="345" t="n">
        <f aca="false">IF(C286&gt;0,$D$7*(C286/12*(1+C286/12)^$D$9)/((1+C286/12)^$D$9-1),0)</f>
        <v>776.295197525114</v>
      </c>
      <c r="E286" s="350" t="n">
        <v>275</v>
      </c>
      <c r="F286" s="351" t="n">
        <f aca="false">IF(F285-G285&lt;0,0,F285-G285)</f>
        <v>19648.7427288639</v>
      </c>
      <c r="G286" s="351" t="n">
        <f aca="false">IF(F286&lt;=0,0,IF(F286&lt;D285,F286,D285-H286))</f>
        <v>736.997712067386</v>
      </c>
      <c r="H286" s="351" t="n">
        <f aca="false">IF(F286&lt;0,0,F286*(C285/12))</f>
        <v>39.2974854577278</v>
      </c>
      <c r="I286" s="356"/>
      <c r="J286" s="356"/>
      <c r="K286" s="352" t="n">
        <f aca="false">IF(F286&gt;1,1,0)</f>
        <v>1</v>
      </c>
      <c r="L286" s="8"/>
      <c r="M286" s="8"/>
      <c r="N286" s="333"/>
      <c r="O286" s="333"/>
      <c r="P286" s="333"/>
      <c r="Q286" s="333"/>
      <c r="R286" s="333"/>
      <c r="S286" s="333"/>
      <c r="T286" s="333"/>
      <c r="U286" s="333"/>
      <c r="V286" s="333"/>
      <c r="W286" s="333"/>
      <c r="X286" s="333"/>
      <c r="Y286" s="333"/>
      <c r="Z286" s="333"/>
    </row>
    <row r="287" customFormat="false" ht="12" hidden="false" customHeight="true" outlineLevel="0" collapsed="false">
      <c r="A287" s="8"/>
      <c r="B287" s="355"/>
      <c r="C287" s="344" t="n">
        <f aca="false">IF(F287&gt;0,$D$8,0)</f>
        <v>0.024</v>
      </c>
      <c r="D287" s="345" t="n">
        <f aca="false">IF(C287&gt;0,$D$7*(C287/12*(1+C287/12)^$D$9)/((1+C287/12)^$D$9-1),0)</f>
        <v>776.295197525114</v>
      </c>
      <c r="E287" s="357" t="n">
        <v>276</v>
      </c>
      <c r="F287" s="351" t="n">
        <f aca="false">IF(F286-G286&lt;0,0,F286-G286)</f>
        <v>18911.7450167965</v>
      </c>
      <c r="G287" s="351" t="n">
        <f aca="false">IF(F287&lt;=0,0,IF(F287&lt;D286,F287,D286-H287))</f>
        <v>738.471707491521</v>
      </c>
      <c r="H287" s="351" t="n">
        <f aca="false">IF(F287&lt;0,0,F287*(C286/12))</f>
        <v>37.8234900335931</v>
      </c>
      <c r="I287" s="356"/>
      <c r="J287" s="356"/>
      <c r="K287" s="358" t="n">
        <f aca="false">IF(F287&gt;1,1,0)</f>
        <v>1</v>
      </c>
      <c r="L287" s="8"/>
      <c r="M287" s="8"/>
      <c r="N287" s="333"/>
      <c r="O287" s="333"/>
      <c r="P287" s="333"/>
      <c r="Q287" s="333"/>
      <c r="R287" s="333"/>
      <c r="S287" s="333"/>
      <c r="T287" s="333"/>
      <c r="U287" s="333"/>
      <c r="V287" s="333"/>
      <c r="W287" s="333"/>
      <c r="X287" s="333"/>
      <c r="Y287" s="333"/>
      <c r="Z287" s="333"/>
    </row>
    <row r="288" customFormat="false" ht="12" hidden="false" customHeight="true" outlineLevel="0" collapsed="false">
      <c r="A288" s="8"/>
      <c r="B288" s="355" t="n">
        <v>24</v>
      </c>
      <c r="C288" s="344" t="n">
        <f aca="false">IF(F288&gt;0,$D$8,0)</f>
        <v>0.024</v>
      </c>
      <c r="D288" s="345" t="n">
        <f aca="false">IF(C288&gt;0,$D$7*(C288/12*(1+C288/12)^$D$9)/((1+C288/12)^$D$9-1),0)</f>
        <v>776.295197525114</v>
      </c>
      <c r="E288" s="346" t="n">
        <v>277</v>
      </c>
      <c r="F288" s="351" t="n">
        <f aca="false">IF(F287-G287&lt;0,0,F287-G287)</f>
        <v>18173.273309305</v>
      </c>
      <c r="G288" s="351" t="n">
        <f aca="false">IF(F288&lt;=0,0,IF(F288&lt;D287,F288,D287-H288))</f>
        <v>739.948650906504</v>
      </c>
      <c r="H288" s="351" t="n">
        <f aca="false">IF(F288&lt;0,0,F288*(C287/12))</f>
        <v>36.34654661861</v>
      </c>
      <c r="I288" s="356" t="n">
        <f aca="false">SUM(G288:G299)</f>
        <v>8977.71112720584</v>
      </c>
      <c r="J288" s="356" t="n">
        <f aca="false">SUM(H288:H299)</f>
        <v>337.831243095607</v>
      </c>
      <c r="K288" s="349" t="n">
        <f aca="false">IF(F288&gt;1,1,0)</f>
        <v>1</v>
      </c>
      <c r="L288" s="8"/>
      <c r="M288" s="8"/>
      <c r="N288" s="333"/>
      <c r="O288" s="333"/>
      <c r="P288" s="333"/>
      <c r="Q288" s="333"/>
      <c r="R288" s="333"/>
      <c r="S288" s="333"/>
      <c r="T288" s="333"/>
      <c r="U288" s="333"/>
      <c r="V288" s="333"/>
      <c r="W288" s="333"/>
      <c r="X288" s="333"/>
      <c r="Y288" s="333"/>
      <c r="Z288" s="333"/>
    </row>
    <row r="289" customFormat="false" ht="12" hidden="false" customHeight="true" outlineLevel="0" collapsed="false">
      <c r="A289" s="8"/>
      <c r="B289" s="355"/>
      <c r="C289" s="344" t="n">
        <f aca="false">IF(F289&gt;0,$D$8,0)</f>
        <v>0.024</v>
      </c>
      <c r="D289" s="345" t="n">
        <f aca="false">IF(C289&gt;0,$D$7*(C289/12*(1+C289/12)^$D$9)/((1+C289/12)^$D$9-1),0)</f>
        <v>776.295197525114</v>
      </c>
      <c r="E289" s="350" t="n">
        <v>278</v>
      </c>
      <c r="F289" s="351" t="n">
        <f aca="false">IF(F288-G288&lt;0,0,F288-G288)</f>
        <v>17433.3246583985</v>
      </c>
      <c r="G289" s="351" t="n">
        <f aca="false">IF(F289&lt;=0,0,IF(F289&lt;D288,F289,D288-H289))</f>
        <v>741.428548208317</v>
      </c>
      <c r="H289" s="351" t="n">
        <f aca="false">IF(F289&lt;0,0,F289*(C288/12))</f>
        <v>34.866649316797</v>
      </c>
      <c r="I289" s="356"/>
      <c r="J289" s="356"/>
      <c r="K289" s="352" t="n">
        <f aca="false">IF(F289&gt;1,1,0)</f>
        <v>1</v>
      </c>
      <c r="L289" s="8"/>
      <c r="M289" s="8"/>
      <c r="N289" s="333"/>
      <c r="O289" s="333"/>
      <c r="P289" s="333"/>
      <c r="Q289" s="333"/>
      <c r="R289" s="333"/>
      <c r="S289" s="333"/>
      <c r="T289" s="333"/>
      <c r="U289" s="333"/>
      <c r="V289" s="333"/>
      <c r="W289" s="333"/>
      <c r="X289" s="333"/>
      <c r="Y289" s="333"/>
      <c r="Z289" s="333"/>
    </row>
    <row r="290" customFormat="false" ht="12" hidden="false" customHeight="true" outlineLevel="0" collapsed="false">
      <c r="A290" s="8"/>
      <c r="B290" s="355"/>
      <c r="C290" s="344" t="n">
        <f aca="false">IF(F290&gt;0,$D$8,0)</f>
        <v>0.024</v>
      </c>
      <c r="D290" s="345" t="n">
        <f aca="false">IF(C290&gt;0,$D$7*(C290/12*(1+C290/12)^$D$9)/((1+C290/12)^$D$9-1),0)</f>
        <v>776.295197525114</v>
      </c>
      <c r="E290" s="350" t="n">
        <v>279</v>
      </c>
      <c r="F290" s="351" t="n">
        <f aca="false">IF(F289-G289&lt;0,0,F289-G289)</f>
        <v>16691.8961101902</v>
      </c>
      <c r="G290" s="351" t="n">
        <f aca="false">IF(F290&lt;=0,0,IF(F290&lt;D289,F290,D289-H290))</f>
        <v>742.911405304734</v>
      </c>
      <c r="H290" s="351" t="n">
        <f aca="false">IF(F290&lt;0,0,F290*(C289/12))</f>
        <v>33.3837922203804</v>
      </c>
      <c r="I290" s="356"/>
      <c r="J290" s="356"/>
      <c r="K290" s="352" t="n">
        <f aca="false">IF(F290&gt;1,1,0)</f>
        <v>1</v>
      </c>
      <c r="L290" s="8"/>
      <c r="M290" s="8"/>
      <c r="N290" s="333"/>
      <c r="O290" s="333"/>
      <c r="P290" s="333"/>
      <c r="Q290" s="333"/>
      <c r="R290" s="333"/>
      <c r="S290" s="333"/>
      <c r="T290" s="333"/>
      <c r="U290" s="333"/>
      <c r="V290" s="333"/>
      <c r="W290" s="333"/>
      <c r="X290" s="333"/>
      <c r="Y290" s="333"/>
      <c r="Z290" s="333"/>
    </row>
    <row r="291" customFormat="false" ht="12" hidden="false" customHeight="true" outlineLevel="0" collapsed="false">
      <c r="A291" s="8"/>
      <c r="B291" s="355"/>
      <c r="C291" s="344" t="n">
        <f aca="false">IF(F291&gt;0,$D$8,0)</f>
        <v>0.024</v>
      </c>
      <c r="D291" s="345" t="n">
        <f aca="false">IF(C291&gt;0,$D$7*(C291/12*(1+C291/12)^$D$9)/((1+C291/12)^$D$9-1),0)</f>
        <v>776.295197525114</v>
      </c>
      <c r="E291" s="350" t="n">
        <v>280</v>
      </c>
      <c r="F291" s="351" t="n">
        <f aca="false">IF(F290-G290&lt;0,0,F290-G290)</f>
        <v>15948.9847048855</v>
      </c>
      <c r="G291" s="351" t="n">
        <f aca="false">IF(F291&lt;=0,0,IF(F291&lt;D290,F291,D290-H291))</f>
        <v>744.397228115343</v>
      </c>
      <c r="H291" s="351" t="n">
        <f aca="false">IF(F291&lt;0,0,F291*(C290/12))</f>
        <v>31.8979694097709</v>
      </c>
      <c r="I291" s="356"/>
      <c r="J291" s="356"/>
      <c r="K291" s="352" t="n">
        <f aca="false">IF(F291&gt;1,1,0)</f>
        <v>1</v>
      </c>
      <c r="L291" s="8"/>
      <c r="M291" s="8"/>
      <c r="N291" s="333"/>
      <c r="O291" s="333"/>
      <c r="P291" s="333"/>
      <c r="Q291" s="333"/>
      <c r="R291" s="333"/>
      <c r="S291" s="333"/>
      <c r="T291" s="333"/>
      <c r="U291" s="333"/>
      <c r="V291" s="333"/>
      <c r="W291" s="333"/>
      <c r="X291" s="333"/>
      <c r="Y291" s="333"/>
      <c r="Z291" s="333"/>
    </row>
    <row r="292" customFormat="false" ht="12" hidden="false" customHeight="true" outlineLevel="0" collapsed="false">
      <c r="A292" s="8"/>
      <c r="B292" s="355"/>
      <c r="C292" s="344" t="n">
        <f aca="false">IF(F292&gt;0,$D$8,0)</f>
        <v>0.024</v>
      </c>
      <c r="D292" s="345" t="n">
        <f aca="false">IF(C292&gt;0,$D$7*(C292/12*(1+C292/12)^$D$9)/((1+C292/12)^$D$9-1),0)</f>
        <v>776.295197525114</v>
      </c>
      <c r="E292" s="350" t="n">
        <v>281</v>
      </c>
      <c r="F292" s="351" t="n">
        <f aca="false">IF(F291-G291&lt;0,0,F291-G291)</f>
        <v>15204.5874767701</v>
      </c>
      <c r="G292" s="351" t="n">
        <f aca="false">IF(F292&lt;=0,0,IF(F292&lt;D291,F292,D291-H292))</f>
        <v>745.886022571574</v>
      </c>
      <c r="H292" s="351" t="n">
        <f aca="false">IF(F292&lt;0,0,F292*(C291/12))</f>
        <v>30.4091749535402</v>
      </c>
      <c r="I292" s="356"/>
      <c r="J292" s="356"/>
      <c r="K292" s="352" t="n">
        <f aca="false">IF(F292&gt;1,1,0)</f>
        <v>1</v>
      </c>
      <c r="L292" s="8"/>
      <c r="M292" s="8"/>
      <c r="N292" s="333"/>
      <c r="O292" s="333"/>
      <c r="P292" s="333"/>
      <c r="Q292" s="333"/>
      <c r="R292" s="333"/>
      <c r="S292" s="333"/>
      <c r="T292" s="333"/>
      <c r="U292" s="333"/>
      <c r="V292" s="333"/>
      <c r="W292" s="333"/>
      <c r="X292" s="333"/>
      <c r="Y292" s="333"/>
      <c r="Z292" s="333"/>
    </row>
    <row r="293" customFormat="false" ht="12" hidden="false" customHeight="true" outlineLevel="0" collapsed="false">
      <c r="A293" s="8"/>
      <c r="B293" s="355"/>
      <c r="C293" s="344" t="n">
        <f aca="false">IF(F293&gt;0,$D$8,0)</f>
        <v>0.024</v>
      </c>
      <c r="D293" s="345" t="n">
        <f aca="false">IF(C293&gt;0,$D$7*(C293/12*(1+C293/12)^$D$9)/((1+C293/12)^$D$9-1),0)</f>
        <v>776.295197525114</v>
      </c>
      <c r="E293" s="350" t="n">
        <v>282</v>
      </c>
      <c r="F293" s="351" t="n">
        <f aca="false">IF(F292-G292&lt;0,0,F292-G292)</f>
        <v>14458.7014541985</v>
      </c>
      <c r="G293" s="351" t="n">
        <f aca="false">IF(F293&lt;=0,0,IF(F293&lt;D292,F293,D292-H293))</f>
        <v>747.377794616717</v>
      </c>
      <c r="H293" s="351" t="n">
        <f aca="false">IF(F293&lt;0,0,F293*(C292/12))</f>
        <v>28.9174029083971</v>
      </c>
      <c r="I293" s="356"/>
      <c r="J293" s="356"/>
      <c r="K293" s="352" t="n">
        <f aca="false">IF(F293&gt;1,1,0)</f>
        <v>1</v>
      </c>
      <c r="L293" s="8"/>
      <c r="M293" s="8"/>
      <c r="N293" s="333"/>
      <c r="O293" s="333"/>
      <c r="P293" s="333"/>
      <c r="Q293" s="333"/>
      <c r="R293" s="333"/>
      <c r="S293" s="333"/>
      <c r="T293" s="333"/>
      <c r="U293" s="333"/>
      <c r="V293" s="333"/>
      <c r="W293" s="333"/>
      <c r="X293" s="333"/>
      <c r="Y293" s="333"/>
      <c r="Z293" s="333"/>
    </row>
    <row r="294" customFormat="false" ht="12" hidden="false" customHeight="true" outlineLevel="0" collapsed="false">
      <c r="A294" s="8"/>
      <c r="B294" s="355"/>
      <c r="C294" s="344" t="n">
        <f aca="false">IF(F294&gt;0,$D$8,0)</f>
        <v>0.024</v>
      </c>
      <c r="D294" s="345" t="n">
        <f aca="false">IF(C294&gt;0,$D$7*(C294/12*(1+C294/12)^$D$9)/((1+C294/12)^$D$9-1),0)</f>
        <v>776.295197525114</v>
      </c>
      <c r="E294" s="350" t="n">
        <v>283</v>
      </c>
      <c r="F294" s="351" t="n">
        <f aca="false">IF(F293-G293&lt;0,0,F293-G293)</f>
        <v>13711.3236595818</v>
      </c>
      <c r="G294" s="351" t="n">
        <f aca="false">IF(F294&lt;=0,0,IF(F294&lt;D293,F294,D293-H294))</f>
        <v>748.87255020595</v>
      </c>
      <c r="H294" s="351" t="n">
        <f aca="false">IF(F294&lt;0,0,F294*(C293/12))</f>
        <v>27.4226473191636</v>
      </c>
      <c r="I294" s="356"/>
      <c r="J294" s="356"/>
      <c r="K294" s="352" t="n">
        <f aca="false">IF(F294&gt;1,1,0)</f>
        <v>1</v>
      </c>
      <c r="L294" s="8"/>
      <c r="M294" s="8"/>
      <c r="N294" s="333"/>
      <c r="O294" s="333"/>
      <c r="P294" s="333"/>
      <c r="Q294" s="333"/>
      <c r="R294" s="333"/>
      <c r="S294" s="333"/>
      <c r="T294" s="333"/>
      <c r="U294" s="333"/>
      <c r="V294" s="333"/>
      <c r="W294" s="333"/>
      <c r="X294" s="333"/>
      <c r="Y294" s="333"/>
      <c r="Z294" s="333"/>
    </row>
    <row r="295" customFormat="false" ht="12" hidden="false" customHeight="true" outlineLevel="0" collapsed="false">
      <c r="A295" s="8"/>
      <c r="B295" s="355"/>
      <c r="C295" s="344" t="n">
        <f aca="false">IF(F295&gt;0,$D$8,0)</f>
        <v>0.024</v>
      </c>
      <c r="D295" s="345" t="n">
        <f aca="false">IF(C295&gt;0,$D$7*(C295/12*(1+C295/12)^$D$9)/((1+C295/12)^$D$9-1),0)</f>
        <v>776.295197525114</v>
      </c>
      <c r="E295" s="350" t="n">
        <v>284</v>
      </c>
      <c r="F295" s="351" t="n">
        <f aca="false">IF(F294-G294&lt;0,0,F294-G294)</f>
        <v>12962.4511093759</v>
      </c>
      <c r="G295" s="351" t="n">
        <f aca="false">IF(F295&lt;=0,0,IF(F295&lt;D294,F295,D294-H295))</f>
        <v>750.370295306362</v>
      </c>
      <c r="H295" s="351" t="n">
        <f aca="false">IF(F295&lt;0,0,F295*(C294/12))</f>
        <v>25.9249022187517</v>
      </c>
      <c r="I295" s="356"/>
      <c r="J295" s="356"/>
      <c r="K295" s="352" t="n">
        <f aca="false">IF(F295&gt;1,1,0)</f>
        <v>1</v>
      </c>
      <c r="L295" s="8"/>
      <c r="M295" s="8"/>
      <c r="N295" s="333"/>
      <c r="O295" s="333"/>
      <c r="P295" s="333"/>
      <c r="Q295" s="333"/>
      <c r="R295" s="333"/>
      <c r="S295" s="333"/>
      <c r="T295" s="333"/>
      <c r="U295" s="333"/>
      <c r="V295" s="333"/>
      <c r="W295" s="333"/>
      <c r="X295" s="333"/>
      <c r="Y295" s="333"/>
      <c r="Z295" s="333"/>
    </row>
    <row r="296" customFormat="false" ht="12" hidden="false" customHeight="true" outlineLevel="0" collapsed="false">
      <c r="A296" s="8"/>
      <c r="B296" s="355"/>
      <c r="C296" s="344" t="n">
        <f aca="false">IF(F296&gt;0,$D$8,0)</f>
        <v>0.024</v>
      </c>
      <c r="D296" s="345" t="n">
        <f aca="false">IF(C296&gt;0,$D$7*(C296/12*(1+C296/12)^$D$9)/((1+C296/12)^$D$9-1),0)</f>
        <v>776.295197525114</v>
      </c>
      <c r="E296" s="350" t="n">
        <v>285</v>
      </c>
      <c r="F296" s="351" t="n">
        <f aca="false">IF(F295-G295&lt;0,0,F295-G295)</f>
        <v>12212.0808140695</v>
      </c>
      <c r="G296" s="351" t="n">
        <f aca="false">IF(F296&lt;=0,0,IF(F296&lt;D295,F296,D295-H296))</f>
        <v>751.871035896975</v>
      </c>
      <c r="H296" s="351" t="n">
        <f aca="false">IF(F296&lt;0,0,F296*(C295/12))</f>
        <v>24.424161628139</v>
      </c>
      <c r="I296" s="356"/>
      <c r="J296" s="356"/>
      <c r="K296" s="352" t="n">
        <f aca="false">IF(F296&gt;1,1,0)</f>
        <v>1</v>
      </c>
      <c r="L296" s="8"/>
      <c r="M296" s="8"/>
      <c r="N296" s="333"/>
      <c r="O296" s="333"/>
      <c r="P296" s="333"/>
      <c r="Q296" s="333"/>
      <c r="R296" s="333"/>
      <c r="S296" s="333"/>
      <c r="T296" s="333"/>
      <c r="U296" s="333"/>
      <c r="V296" s="333"/>
      <c r="W296" s="333"/>
      <c r="X296" s="333"/>
      <c r="Y296" s="333"/>
      <c r="Z296" s="333"/>
    </row>
    <row r="297" customFormat="false" ht="12" hidden="false" customHeight="true" outlineLevel="0" collapsed="false">
      <c r="A297" s="8"/>
      <c r="B297" s="355"/>
      <c r="C297" s="344" t="n">
        <f aca="false">IF(F297&gt;0,$D$8,0)</f>
        <v>0.024</v>
      </c>
      <c r="D297" s="345" t="n">
        <f aca="false">IF(C297&gt;0,$D$7*(C297/12*(1+C297/12)^$D$9)/((1+C297/12)^$D$9-1),0)</f>
        <v>776.295197525114</v>
      </c>
      <c r="E297" s="350" t="n">
        <v>286</v>
      </c>
      <c r="F297" s="351" t="n">
        <f aca="false">IF(F296-G296&lt;0,0,F296-G296)</f>
        <v>11460.2097781725</v>
      </c>
      <c r="G297" s="351" t="n">
        <f aca="false">IF(F297&lt;=0,0,IF(F297&lt;D296,F297,D296-H297))</f>
        <v>753.374777968769</v>
      </c>
      <c r="H297" s="351" t="n">
        <f aca="false">IF(F297&lt;0,0,F297*(C296/12))</f>
        <v>22.9204195563451</v>
      </c>
      <c r="I297" s="356"/>
      <c r="J297" s="356"/>
      <c r="K297" s="352" t="n">
        <f aca="false">IF(F297&gt;1,1,0)</f>
        <v>1</v>
      </c>
      <c r="L297" s="8"/>
      <c r="M297" s="8"/>
      <c r="N297" s="333"/>
      <c r="O297" s="333"/>
      <c r="P297" s="333"/>
      <c r="Q297" s="333"/>
      <c r="R297" s="333"/>
      <c r="S297" s="333"/>
      <c r="T297" s="333"/>
      <c r="U297" s="333"/>
      <c r="V297" s="333"/>
      <c r="W297" s="333"/>
      <c r="X297" s="333"/>
      <c r="Y297" s="333"/>
      <c r="Z297" s="333"/>
    </row>
    <row r="298" customFormat="false" ht="12" hidden="false" customHeight="true" outlineLevel="0" collapsed="false">
      <c r="A298" s="8"/>
      <c r="B298" s="355"/>
      <c r="C298" s="344" t="n">
        <f aca="false">IF(F298&gt;0,$D$8,0)</f>
        <v>0.024</v>
      </c>
      <c r="D298" s="345" t="n">
        <f aca="false">IF(C298&gt;0,$D$7*(C298/12*(1+C298/12)^$D$9)/((1+C298/12)^$D$9-1),0)</f>
        <v>776.295197525114</v>
      </c>
      <c r="E298" s="350" t="n">
        <v>287</v>
      </c>
      <c r="F298" s="351" t="n">
        <f aca="false">IF(F297-G297&lt;0,0,F297-G297)</f>
        <v>10706.8350002038</v>
      </c>
      <c r="G298" s="351" t="n">
        <f aca="false">IF(F298&lt;=0,0,IF(F298&lt;D297,F298,D297-H298))</f>
        <v>754.881527524706</v>
      </c>
      <c r="H298" s="351" t="n">
        <f aca="false">IF(F298&lt;0,0,F298*(C297/12))</f>
        <v>21.4136700004075</v>
      </c>
      <c r="I298" s="356"/>
      <c r="J298" s="356"/>
      <c r="K298" s="352" t="n">
        <f aca="false">IF(F298&gt;1,1,0)</f>
        <v>1</v>
      </c>
      <c r="L298" s="8"/>
      <c r="M298" s="8"/>
      <c r="N298" s="333"/>
      <c r="O298" s="333"/>
      <c r="P298" s="333"/>
      <c r="Q298" s="333"/>
      <c r="R298" s="333"/>
      <c r="S298" s="333"/>
      <c r="T298" s="333"/>
      <c r="U298" s="333"/>
      <c r="V298" s="333"/>
      <c r="W298" s="333"/>
      <c r="X298" s="333"/>
      <c r="Y298" s="333"/>
      <c r="Z298" s="333"/>
    </row>
    <row r="299" customFormat="false" ht="12" hidden="false" customHeight="true" outlineLevel="0" collapsed="false">
      <c r="A299" s="8"/>
      <c r="B299" s="355"/>
      <c r="C299" s="344" t="n">
        <f aca="false">IF(F299&gt;0,$D$8,0)</f>
        <v>0.024</v>
      </c>
      <c r="D299" s="345" t="n">
        <f aca="false">IF(C299&gt;0,$D$7*(C299/12*(1+C299/12)^$D$9)/((1+C299/12)^$D$9-1),0)</f>
        <v>776.295197525114</v>
      </c>
      <c r="E299" s="357" t="n">
        <v>288</v>
      </c>
      <c r="F299" s="351" t="n">
        <f aca="false">IF(F298-G298&lt;0,0,F298-G298)</f>
        <v>9951.95347267905</v>
      </c>
      <c r="G299" s="351" t="n">
        <f aca="false">IF(F299&lt;=0,0,IF(F299&lt;D298,F299,D298-H299))</f>
        <v>756.391290579756</v>
      </c>
      <c r="H299" s="351" t="n">
        <f aca="false">IF(F299&lt;0,0,F299*(C298/12))</f>
        <v>19.9039069453581</v>
      </c>
      <c r="I299" s="356"/>
      <c r="J299" s="356"/>
      <c r="K299" s="358" t="n">
        <f aca="false">IF(F299&gt;1,1,0)</f>
        <v>1</v>
      </c>
      <c r="L299" s="8"/>
      <c r="M299" s="8"/>
      <c r="N299" s="333"/>
      <c r="O299" s="333"/>
      <c r="P299" s="333"/>
      <c r="Q299" s="333"/>
      <c r="R299" s="333"/>
      <c r="S299" s="333"/>
      <c r="T299" s="333"/>
      <c r="U299" s="333"/>
      <c r="V299" s="333"/>
      <c r="W299" s="333"/>
      <c r="X299" s="333"/>
      <c r="Y299" s="333"/>
      <c r="Z299" s="333"/>
    </row>
    <row r="300" customFormat="false" ht="12" hidden="false" customHeight="true" outlineLevel="0" collapsed="false">
      <c r="A300" s="8"/>
      <c r="B300" s="355" t="n">
        <v>25</v>
      </c>
      <c r="C300" s="344" t="n">
        <f aca="false">IF(F300&gt;0,$D$8,0)</f>
        <v>0.024</v>
      </c>
      <c r="D300" s="345" t="n">
        <f aca="false">IF(C300&gt;0,$D$7*(C300/12*(1+C300/12)^$D$9)/((1+C300/12)^$D$9-1),0)</f>
        <v>776.295197525114</v>
      </c>
      <c r="E300" s="346" t="n">
        <v>289</v>
      </c>
      <c r="F300" s="351" t="n">
        <f aca="false">IF(F299-G299&lt;0,0,F299-G299)</f>
        <v>9195.5621820993</v>
      </c>
      <c r="G300" s="351" t="n">
        <f aca="false">IF(F300&lt;=0,0,IF(F300&lt;D299,F300,D299-H300))</f>
        <v>757.904073160915</v>
      </c>
      <c r="H300" s="351" t="n">
        <f aca="false">IF(F300&lt;0,0,F300*(C299/12))</f>
        <v>18.3911243641986</v>
      </c>
      <c r="I300" s="356" t="n">
        <f aca="false">SUM(G300:G311)</f>
        <v>9195.562182097</v>
      </c>
      <c r="J300" s="356" t="n">
        <f aca="false">SUM(H300:H311)</f>
        <v>119.980188201966</v>
      </c>
      <c r="K300" s="349" t="n">
        <f aca="false">IF(F300&gt;1,1,0)</f>
        <v>1</v>
      </c>
      <c r="L300" s="8"/>
      <c r="M300" s="8"/>
      <c r="N300" s="333"/>
      <c r="O300" s="333"/>
      <c r="P300" s="333"/>
      <c r="Q300" s="333"/>
      <c r="R300" s="333"/>
      <c r="S300" s="333"/>
      <c r="T300" s="333"/>
      <c r="U300" s="333"/>
      <c r="V300" s="333"/>
      <c r="W300" s="333"/>
      <c r="X300" s="333"/>
      <c r="Y300" s="333"/>
      <c r="Z300" s="333"/>
    </row>
    <row r="301" customFormat="false" ht="12" hidden="false" customHeight="true" outlineLevel="0" collapsed="false">
      <c r="A301" s="8"/>
      <c r="B301" s="355"/>
      <c r="C301" s="344" t="n">
        <f aca="false">IF(F301&gt;0,$D$8,0)</f>
        <v>0.024</v>
      </c>
      <c r="D301" s="345" t="n">
        <f aca="false">IF(C301&gt;0,$D$7*(C301/12*(1+C301/12)^$D$9)/((1+C301/12)^$D$9-1),0)</f>
        <v>776.295197525114</v>
      </c>
      <c r="E301" s="350" t="n">
        <v>290</v>
      </c>
      <c r="F301" s="351" t="n">
        <f aca="false">IF(F300-G300&lt;0,0,F300-G300)</f>
        <v>8437.65810893839</v>
      </c>
      <c r="G301" s="351" t="n">
        <f aca="false">IF(F301&lt;=0,0,IF(F301&lt;D300,F301,D300-H301))</f>
        <v>759.419881307237</v>
      </c>
      <c r="H301" s="351" t="n">
        <f aca="false">IF(F301&lt;0,0,F301*(C300/12))</f>
        <v>16.8753162178768</v>
      </c>
      <c r="I301" s="356"/>
      <c r="J301" s="356"/>
      <c r="K301" s="352" t="n">
        <f aca="false">IF(F301&gt;1,1,0)</f>
        <v>1</v>
      </c>
      <c r="L301" s="8"/>
      <c r="M301" s="8"/>
      <c r="N301" s="333"/>
      <c r="O301" s="333"/>
      <c r="P301" s="333"/>
      <c r="Q301" s="333"/>
      <c r="R301" s="333"/>
      <c r="S301" s="333"/>
      <c r="T301" s="333"/>
      <c r="U301" s="333"/>
      <c r="V301" s="333"/>
      <c r="W301" s="333"/>
      <c r="X301" s="333"/>
      <c r="Y301" s="333"/>
      <c r="Z301" s="333"/>
    </row>
    <row r="302" customFormat="false" ht="12" hidden="false" customHeight="true" outlineLevel="0" collapsed="false">
      <c r="A302" s="8"/>
      <c r="B302" s="355"/>
      <c r="C302" s="344" t="n">
        <f aca="false">IF(F302&gt;0,$D$8,0)</f>
        <v>0.024</v>
      </c>
      <c r="D302" s="345" t="n">
        <f aca="false">IF(C302&gt;0,$D$7*(C302/12*(1+C302/12)^$D$9)/((1+C302/12)^$D$9-1),0)</f>
        <v>776.295197525114</v>
      </c>
      <c r="E302" s="350" t="n">
        <v>291</v>
      </c>
      <c r="F302" s="351" t="n">
        <f aca="false">IF(F301-G301&lt;0,0,F301-G301)</f>
        <v>7678.23822763115</v>
      </c>
      <c r="G302" s="351" t="n">
        <f aca="false">IF(F302&lt;=0,0,IF(F302&lt;D301,F302,D301-H302))</f>
        <v>760.938721069852</v>
      </c>
      <c r="H302" s="351" t="n">
        <f aca="false">IF(F302&lt;0,0,F302*(C301/12))</f>
        <v>15.3564764552623</v>
      </c>
      <c r="I302" s="356"/>
      <c r="J302" s="356"/>
      <c r="K302" s="352" t="n">
        <f aca="false">IF(F302&gt;1,1,0)</f>
        <v>1</v>
      </c>
      <c r="L302" s="8"/>
      <c r="M302" s="8"/>
      <c r="N302" s="333"/>
      <c r="O302" s="333"/>
      <c r="P302" s="333"/>
      <c r="Q302" s="333"/>
      <c r="R302" s="333"/>
      <c r="S302" s="333"/>
      <c r="T302" s="333"/>
      <c r="U302" s="333"/>
      <c r="V302" s="333"/>
      <c r="W302" s="333"/>
      <c r="X302" s="333"/>
      <c r="Y302" s="333"/>
      <c r="Z302" s="333"/>
    </row>
    <row r="303" customFormat="false" ht="12" hidden="false" customHeight="true" outlineLevel="0" collapsed="false">
      <c r="A303" s="8"/>
      <c r="B303" s="355"/>
      <c r="C303" s="344" t="n">
        <f aca="false">IF(F303&gt;0,$D$8,0)</f>
        <v>0.024</v>
      </c>
      <c r="D303" s="345" t="n">
        <f aca="false">IF(C303&gt;0,$D$7*(C303/12*(1+C303/12)^$D$9)/((1+C303/12)^$D$9-1),0)</f>
        <v>776.295197525114</v>
      </c>
      <c r="E303" s="350" t="n">
        <v>292</v>
      </c>
      <c r="F303" s="351" t="n">
        <f aca="false">IF(F302-G302&lt;0,0,F302-G302)</f>
        <v>6917.2995065613</v>
      </c>
      <c r="G303" s="351" t="n">
        <f aca="false">IF(F303&lt;=0,0,IF(F303&lt;D302,F303,D302-H303))</f>
        <v>762.460598511991</v>
      </c>
      <c r="H303" s="351" t="n">
        <f aca="false">IF(F303&lt;0,0,F303*(C302/12))</f>
        <v>13.8345990131226</v>
      </c>
      <c r="I303" s="356"/>
      <c r="J303" s="356"/>
      <c r="K303" s="352" t="n">
        <f aca="false">IF(F303&gt;1,1,0)</f>
        <v>1</v>
      </c>
      <c r="L303" s="8"/>
      <c r="M303" s="8"/>
      <c r="N303" s="333"/>
      <c r="O303" s="333"/>
      <c r="P303" s="333"/>
      <c r="Q303" s="333"/>
      <c r="R303" s="333"/>
      <c r="S303" s="333"/>
      <c r="T303" s="333"/>
      <c r="U303" s="333"/>
      <c r="V303" s="333"/>
      <c r="W303" s="333"/>
      <c r="X303" s="333"/>
      <c r="Y303" s="333"/>
      <c r="Z303" s="333"/>
    </row>
    <row r="304" customFormat="false" ht="12" hidden="false" customHeight="true" outlineLevel="0" collapsed="false">
      <c r="A304" s="8"/>
      <c r="B304" s="355"/>
      <c r="C304" s="344" t="n">
        <f aca="false">IF(F304&gt;0,$D$8,0)</f>
        <v>0.024</v>
      </c>
      <c r="D304" s="345" t="n">
        <f aca="false">IF(C304&gt;0,$D$7*(C304/12*(1+C304/12)^$D$9)/((1+C304/12)^$D$9-1),0)</f>
        <v>776.295197525114</v>
      </c>
      <c r="E304" s="350" t="n">
        <v>293</v>
      </c>
      <c r="F304" s="351" t="n">
        <f aca="false">IF(F303-G303&lt;0,0,F303-G303)</f>
        <v>6154.83890804931</v>
      </c>
      <c r="G304" s="351" t="n">
        <f aca="false">IF(F304&lt;=0,0,IF(F304&lt;D303,F304,D303-H304))</f>
        <v>763.985519709015</v>
      </c>
      <c r="H304" s="351" t="n">
        <f aca="false">IF(F304&lt;0,0,F304*(C303/12))</f>
        <v>12.3096778160986</v>
      </c>
      <c r="I304" s="356"/>
      <c r="J304" s="356"/>
      <c r="K304" s="352" t="n">
        <f aca="false">IF(F304&gt;1,1,0)</f>
        <v>1</v>
      </c>
      <c r="L304" s="8"/>
      <c r="M304" s="8"/>
      <c r="N304" s="333"/>
      <c r="O304" s="333"/>
      <c r="P304" s="333"/>
      <c r="Q304" s="333"/>
      <c r="R304" s="333"/>
      <c r="S304" s="333"/>
      <c r="T304" s="333"/>
      <c r="U304" s="333"/>
      <c r="V304" s="333"/>
      <c r="W304" s="333"/>
      <c r="X304" s="333"/>
      <c r="Y304" s="333"/>
      <c r="Z304" s="333"/>
    </row>
    <row r="305" customFormat="false" ht="12" hidden="false" customHeight="true" outlineLevel="0" collapsed="false">
      <c r="A305" s="8"/>
      <c r="B305" s="355"/>
      <c r="C305" s="344" t="n">
        <f aca="false">IF(F305&gt;0,$D$8,0)</f>
        <v>0.024</v>
      </c>
      <c r="D305" s="345" t="n">
        <f aca="false">IF(C305&gt;0,$D$7*(C305/12*(1+C305/12)^$D$9)/((1+C305/12)^$D$9-1),0)</f>
        <v>776.295197525114</v>
      </c>
      <c r="E305" s="350" t="n">
        <v>294</v>
      </c>
      <c r="F305" s="351" t="n">
        <f aca="false">IF(F304-G304&lt;0,0,F304-G304)</f>
        <v>5390.85338834029</v>
      </c>
      <c r="G305" s="351" t="n">
        <f aca="false">IF(F305&lt;=0,0,IF(F305&lt;D304,F305,D304-H305))</f>
        <v>765.513490748433</v>
      </c>
      <c r="H305" s="351" t="n">
        <f aca="false">IF(F305&lt;0,0,F305*(C304/12))</f>
        <v>10.7817067766806</v>
      </c>
      <c r="I305" s="356"/>
      <c r="J305" s="356"/>
      <c r="K305" s="352" t="n">
        <f aca="false">IF(F305&gt;1,1,0)</f>
        <v>1</v>
      </c>
      <c r="L305" s="8"/>
      <c r="M305" s="8"/>
      <c r="N305" s="333"/>
      <c r="O305" s="333"/>
      <c r="P305" s="333"/>
      <c r="Q305" s="333"/>
      <c r="R305" s="333"/>
      <c r="S305" s="333"/>
      <c r="T305" s="333"/>
      <c r="U305" s="333"/>
      <c r="V305" s="333"/>
      <c r="W305" s="333"/>
      <c r="X305" s="333"/>
      <c r="Y305" s="333"/>
      <c r="Z305" s="333"/>
    </row>
    <row r="306" customFormat="false" ht="12" hidden="false" customHeight="true" outlineLevel="0" collapsed="false">
      <c r="A306" s="8"/>
      <c r="B306" s="355"/>
      <c r="C306" s="344" t="n">
        <f aca="false">IF(F306&gt;0,$D$8,0)</f>
        <v>0.024</v>
      </c>
      <c r="D306" s="345" t="n">
        <f aca="false">IF(C306&gt;0,$D$7*(C306/12*(1+C306/12)^$D$9)/((1+C306/12)^$D$9-1),0)</f>
        <v>776.295197525114</v>
      </c>
      <c r="E306" s="350" t="n">
        <v>295</v>
      </c>
      <c r="F306" s="351" t="n">
        <f aca="false">IF(F305-G305&lt;0,0,F305-G305)</f>
        <v>4625.33989759186</v>
      </c>
      <c r="G306" s="351" t="n">
        <f aca="false">IF(F306&lt;=0,0,IF(F306&lt;D305,F306,D305-H306))</f>
        <v>767.04451772993</v>
      </c>
      <c r="H306" s="351" t="n">
        <f aca="false">IF(F306&lt;0,0,F306*(C305/12))</f>
        <v>9.25067979518371</v>
      </c>
      <c r="I306" s="356"/>
      <c r="J306" s="356"/>
      <c r="K306" s="352" t="n">
        <f aca="false">IF(F306&gt;1,1,0)</f>
        <v>1</v>
      </c>
      <c r="L306" s="8"/>
      <c r="M306" s="8"/>
      <c r="N306" s="333"/>
      <c r="O306" s="333"/>
      <c r="P306" s="333"/>
      <c r="Q306" s="333"/>
      <c r="R306" s="333"/>
      <c r="S306" s="333"/>
      <c r="T306" s="333"/>
      <c r="U306" s="333"/>
      <c r="V306" s="333"/>
      <c r="W306" s="333"/>
      <c r="X306" s="333"/>
      <c r="Y306" s="333"/>
      <c r="Z306" s="333"/>
    </row>
    <row r="307" customFormat="false" ht="12" hidden="false" customHeight="true" outlineLevel="0" collapsed="false">
      <c r="A307" s="8"/>
      <c r="B307" s="355"/>
      <c r="C307" s="344" t="n">
        <f aca="false">IF(F307&gt;0,$D$8,0)</f>
        <v>0.024</v>
      </c>
      <c r="D307" s="345" t="n">
        <f aca="false">IF(C307&gt;0,$D$7*(C307/12*(1+C307/12)^$D$9)/((1+C307/12)^$D$9-1),0)</f>
        <v>776.295197525114</v>
      </c>
      <c r="E307" s="350" t="n">
        <v>296</v>
      </c>
      <c r="F307" s="351" t="n">
        <f aca="false">IF(F306-G306&lt;0,0,F306-G306)</f>
        <v>3858.29537986193</v>
      </c>
      <c r="G307" s="351" t="n">
        <f aca="false">IF(F307&lt;=0,0,IF(F307&lt;D306,F307,D306-H307))</f>
        <v>768.57860676539</v>
      </c>
      <c r="H307" s="351" t="n">
        <f aca="false">IF(F307&lt;0,0,F307*(C306/12))</f>
        <v>7.71659075972385</v>
      </c>
      <c r="I307" s="356"/>
      <c r="J307" s="356"/>
      <c r="K307" s="352" t="n">
        <f aca="false">IF(F307&gt;1,1,0)</f>
        <v>1</v>
      </c>
      <c r="L307" s="8"/>
      <c r="M307" s="8"/>
      <c r="N307" s="333"/>
      <c r="O307" s="333"/>
      <c r="P307" s="333"/>
      <c r="Q307" s="333"/>
      <c r="R307" s="333"/>
      <c r="S307" s="333"/>
      <c r="T307" s="333"/>
      <c r="U307" s="333"/>
      <c r="V307" s="333"/>
      <c r="W307" s="333"/>
      <c r="X307" s="333"/>
      <c r="Y307" s="333"/>
      <c r="Z307" s="333"/>
    </row>
    <row r="308" customFormat="false" ht="12" hidden="false" customHeight="true" outlineLevel="0" collapsed="false">
      <c r="A308" s="8"/>
      <c r="B308" s="355"/>
      <c r="C308" s="344" t="n">
        <f aca="false">IF(F308&gt;0,$D$8,0)</f>
        <v>0.024</v>
      </c>
      <c r="D308" s="345" t="n">
        <f aca="false">IF(C308&gt;0,$D$7*(C308/12*(1+C308/12)^$D$9)/((1+C308/12)^$D$9-1),0)</f>
        <v>776.295197525114</v>
      </c>
      <c r="E308" s="350" t="n">
        <v>297</v>
      </c>
      <c r="F308" s="351" t="n">
        <f aca="false">IF(F307-G307&lt;0,0,F307-G307)</f>
        <v>3089.71677309654</v>
      </c>
      <c r="G308" s="351" t="n">
        <f aca="false">IF(F308&lt;=0,0,IF(F308&lt;D307,F308,D307-H308))</f>
        <v>770.115763978921</v>
      </c>
      <c r="H308" s="351" t="n">
        <f aca="false">IF(F308&lt;0,0,F308*(C307/12))</f>
        <v>6.17943354619307</v>
      </c>
      <c r="I308" s="356"/>
      <c r="J308" s="356"/>
      <c r="K308" s="352" t="n">
        <f aca="false">IF(F308&gt;1,1,0)</f>
        <v>1</v>
      </c>
      <c r="L308" s="8"/>
      <c r="M308" s="8"/>
      <c r="N308" s="333"/>
      <c r="O308" s="333"/>
      <c r="P308" s="333"/>
      <c r="Q308" s="333"/>
      <c r="R308" s="333"/>
      <c r="S308" s="333"/>
      <c r="T308" s="333"/>
      <c r="U308" s="333"/>
      <c r="V308" s="333"/>
      <c r="W308" s="333"/>
      <c r="X308" s="333"/>
      <c r="Y308" s="333"/>
      <c r="Z308" s="333"/>
    </row>
    <row r="309" customFormat="false" ht="12" hidden="false" customHeight="true" outlineLevel="0" collapsed="false">
      <c r="A309" s="8"/>
      <c r="B309" s="355"/>
      <c r="C309" s="344" t="n">
        <f aca="false">IF(F309&gt;0,$D$8,0)</f>
        <v>0.024</v>
      </c>
      <c r="D309" s="345" t="n">
        <f aca="false">IF(C309&gt;0,$D$7*(C309/12*(1+C309/12)^$D$9)/((1+C309/12)^$D$9-1),0)</f>
        <v>776.295197525114</v>
      </c>
      <c r="E309" s="350" t="n">
        <v>298</v>
      </c>
      <c r="F309" s="351" t="n">
        <f aca="false">IF(F308-G308&lt;0,0,F308-G308)</f>
        <v>2319.60100911762</v>
      </c>
      <c r="G309" s="351" t="n">
        <f aca="false">IF(F309&lt;=0,0,IF(F309&lt;D308,F309,D308-H309))</f>
        <v>771.655995506879</v>
      </c>
      <c r="H309" s="351" t="n">
        <f aca="false">IF(F309&lt;0,0,F309*(C308/12))</f>
        <v>4.63920201823523</v>
      </c>
      <c r="I309" s="356"/>
      <c r="J309" s="356"/>
      <c r="K309" s="352" t="n">
        <f aca="false">IF(F309&gt;1,1,0)</f>
        <v>1</v>
      </c>
      <c r="L309" s="8"/>
      <c r="M309" s="8"/>
      <c r="N309" s="333"/>
      <c r="O309" s="333"/>
      <c r="P309" s="333"/>
      <c r="Q309" s="333"/>
      <c r="R309" s="333"/>
      <c r="S309" s="333"/>
      <c r="T309" s="333"/>
      <c r="U309" s="333"/>
      <c r="V309" s="333"/>
      <c r="W309" s="333"/>
      <c r="X309" s="333"/>
      <c r="Y309" s="333"/>
      <c r="Z309" s="333"/>
    </row>
    <row r="310" customFormat="false" ht="12" hidden="false" customHeight="true" outlineLevel="0" collapsed="false">
      <c r="A310" s="8"/>
      <c r="B310" s="355"/>
      <c r="C310" s="344" t="n">
        <f aca="false">IF(F310&gt;0,$D$8,0)</f>
        <v>0.024</v>
      </c>
      <c r="D310" s="345" t="n">
        <f aca="false">IF(C310&gt;0,$D$7*(C310/12*(1+C310/12)^$D$9)/((1+C310/12)^$D$9-1),0)</f>
        <v>776.295197525114</v>
      </c>
      <c r="E310" s="350" t="n">
        <v>299</v>
      </c>
      <c r="F310" s="351" t="n">
        <f aca="false">IF(F309-G309&lt;0,0,F309-G309)</f>
        <v>1547.94501361074</v>
      </c>
      <c r="G310" s="351" t="n">
        <f aca="false">IF(F310&lt;=0,0,IF(F310&lt;D309,F310,D309-H310))</f>
        <v>773.199307497893</v>
      </c>
      <c r="H310" s="351" t="n">
        <f aca="false">IF(F310&lt;0,0,F310*(C309/12))</f>
        <v>3.09589002722147</v>
      </c>
      <c r="I310" s="356"/>
      <c r="J310" s="356"/>
      <c r="K310" s="352" t="n">
        <f aca="false">IF(F310&gt;1,1,0)</f>
        <v>1</v>
      </c>
      <c r="L310" s="8"/>
      <c r="M310" s="8"/>
      <c r="N310" s="333"/>
      <c r="O310" s="333"/>
      <c r="P310" s="333"/>
      <c r="Q310" s="333"/>
      <c r="R310" s="333"/>
      <c r="S310" s="333"/>
      <c r="T310" s="333"/>
      <c r="U310" s="333"/>
      <c r="V310" s="333"/>
      <c r="W310" s="333"/>
      <c r="X310" s="333"/>
      <c r="Y310" s="333"/>
      <c r="Z310" s="333"/>
    </row>
    <row r="311" customFormat="false" ht="12" hidden="false" customHeight="true" outlineLevel="0" collapsed="false">
      <c r="A311" s="8"/>
      <c r="B311" s="355"/>
      <c r="C311" s="344" t="n">
        <f aca="false">IF(F311&gt;0,$D$8,0)</f>
        <v>0.024</v>
      </c>
      <c r="D311" s="345" t="n">
        <f aca="false">IF(C311&gt;0,$D$7*(C311/12*(1+C311/12)^$D$9)/((1+C311/12)^$D$9-1),0)</f>
        <v>776.295197525114</v>
      </c>
      <c r="E311" s="357" t="n">
        <v>300</v>
      </c>
      <c r="F311" s="351" t="n">
        <f aca="false">IF(F310-G310&lt;0,0,F310-G310)</f>
        <v>774.745706112844</v>
      </c>
      <c r="G311" s="351" t="n">
        <f aca="false">IF(F311&lt;=0,0,IF(F311&lt;D310,F311,D310-H311))</f>
        <v>774.745706112844</v>
      </c>
      <c r="H311" s="351" t="n">
        <f aca="false">IF(F311&lt;0,0,F311*(C310/12))</f>
        <v>1.54949141222569</v>
      </c>
      <c r="I311" s="356"/>
      <c r="J311" s="356"/>
      <c r="K311" s="358" t="n">
        <f aca="false">IF(F311&gt;1,1,0)</f>
        <v>1</v>
      </c>
      <c r="L311" s="8"/>
      <c r="M311" s="8"/>
      <c r="N311" s="333"/>
      <c r="O311" s="333"/>
      <c r="P311" s="333"/>
      <c r="Q311" s="333"/>
      <c r="R311" s="333"/>
      <c r="S311" s="333"/>
      <c r="T311" s="333"/>
      <c r="U311" s="333"/>
      <c r="V311" s="333"/>
      <c r="W311" s="333"/>
      <c r="X311" s="333"/>
      <c r="Y311" s="333"/>
      <c r="Z311" s="333"/>
    </row>
    <row r="312" customFormat="false" ht="12" hidden="false" customHeight="true" outlineLevel="0" collapsed="false">
      <c r="A312" s="8"/>
      <c r="B312" s="355" t="n">
        <v>26</v>
      </c>
      <c r="C312" s="344" t="n">
        <f aca="false">IF(F312&gt;0,$D$8,0)</f>
        <v>0</v>
      </c>
      <c r="D312" s="345" t="n">
        <f aca="false">IF(C312&gt;0,$D$7*(C312/12*(1+C312/12)^$D$9)/((1+C312/12)^$D$9-1),0)</f>
        <v>0</v>
      </c>
      <c r="E312" s="346" t="n">
        <v>301</v>
      </c>
      <c r="F312" s="351" t="n">
        <f aca="false">IF(F311-G311&lt;0,0,F311-G311)</f>
        <v>0</v>
      </c>
      <c r="G312" s="351" t="n">
        <f aca="false">IF(F312&lt;=0,0,IF(F312&lt;D311,F312,D311-H312))</f>
        <v>0</v>
      </c>
      <c r="H312" s="351" t="n">
        <f aca="false">IF(F312&lt;0,0,F312*(C311/12))</f>
        <v>0</v>
      </c>
      <c r="I312" s="356" t="n">
        <f aca="false">SUM(G312:G323)</f>
        <v>0</v>
      </c>
      <c r="J312" s="356" t="n">
        <f aca="false">SUM(H312:H323)</f>
        <v>0</v>
      </c>
      <c r="K312" s="349" t="n">
        <f aca="false">IF(F312&gt;1,1,0)</f>
        <v>0</v>
      </c>
      <c r="L312" s="8"/>
      <c r="M312" s="8"/>
      <c r="N312" s="333"/>
      <c r="O312" s="333"/>
      <c r="P312" s="333"/>
      <c r="Q312" s="333"/>
      <c r="R312" s="333"/>
      <c r="S312" s="333"/>
      <c r="T312" s="333"/>
      <c r="U312" s="333"/>
      <c r="V312" s="333"/>
      <c r="W312" s="333"/>
      <c r="X312" s="333"/>
      <c r="Y312" s="333"/>
      <c r="Z312" s="333"/>
    </row>
    <row r="313" customFormat="false" ht="12" hidden="false" customHeight="true" outlineLevel="0" collapsed="false">
      <c r="A313" s="8"/>
      <c r="B313" s="355"/>
      <c r="C313" s="344" t="n">
        <f aca="false">IF(F313&gt;0,$D$8,0)</f>
        <v>0</v>
      </c>
      <c r="D313" s="345" t="n">
        <f aca="false">IF(C313&gt;0,$D$7*(C313/12*(1+C313/12)^$D$9)/((1+C313/12)^$D$9-1),0)</f>
        <v>0</v>
      </c>
      <c r="E313" s="350" t="n">
        <v>302</v>
      </c>
      <c r="F313" s="351" t="n">
        <f aca="false">IF(F312-G312&lt;0,0,F312-G312)</f>
        <v>0</v>
      </c>
      <c r="G313" s="351" t="n">
        <f aca="false">IF(F313&lt;=0,0,IF(F313&lt;D312,F313,D312-H313))</f>
        <v>0</v>
      </c>
      <c r="H313" s="351" t="n">
        <f aca="false">IF(F313&lt;0,0,F313*(C312/12))</f>
        <v>0</v>
      </c>
      <c r="I313" s="356"/>
      <c r="J313" s="356"/>
      <c r="K313" s="352" t="n">
        <f aca="false">IF(F313&gt;1,1,0)</f>
        <v>0</v>
      </c>
      <c r="L313" s="8"/>
      <c r="M313" s="8"/>
      <c r="N313" s="333"/>
      <c r="O313" s="333"/>
      <c r="P313" s="333"/>
      <c r="Q313" s="333"/>
      <c r="R313" s="333"/>
      <c r="S313" s="333"/>
      <c r="T313" s="333"/>
      <c r="U313" s="333"/>
      <c r="V313" s="333"/>
      <c r="W313" s="333"/>
      <c r="X313" s="333"/>
      <c r="Y313" s="333"/>
      <c r="Z313" s="333"/>
    </row>
    <row r="314" customFormat="false" ht="12" hidden="false" customHeight="true" outlineLevel="0" collapsed="false">
      <c r="A314" s="8"/>
      <c r="B314" s="355"/>
      <c r="C314" s="344" t="n">
        <f aca="false">IF(F314&gt;0,$D$8,0)</f>
        <v>0</v>
      </c>
      <c r="D314" s="345" t="n">
        <f aca="false">IF(C314&gt;0,$D$7*(C314/12*(1+C314/12)^$D$9)/((1+C314/12)^$D$9-1),0)</f>
        <v>0</v>
      </c>
      <c r="E314" s="350" t="n">
        <v>303</v>
      </c>
      <c r="F314" s="351" t="n">
        <f aca="false">IF(F313-G313&lt;0,0,F313-G313)</f>
        <v>0</v>
      </c>
      <c r="G314" s="351" t="n">
        <f aca="false">IF(F314&lt;=0,0,IF(F314&lt;D313,F314,D313-H314))</f>
        <v>0</v>
      </c>
      <c r="H314" s="351" t="n">
        <f aca="false">IF(F314&lt;0,0,F314*(C313/12))</f>
        <v>0</v>
      </c>
      <c r="I314" s="356"/>
      <c r="J314" s="356"/>
      <c r="K314" s="352" t="n">
        <f aca="false">IF(F314&gt;1,1,0)</f>
        <v>0</v>
      </c>
      <c r="L314" s="8"/>
      <c r="M314" s="8"/>
      <c r="N314" s="333"/>
      <c r="O314" s="333"/>
      <c r="P314" s="333"/>
      <c r="Q314" s="333"/>
      <c r="R314" s="333"/>
      <c r="S314" s="333"/>
      <c r="T314" s="333"/>
      <c r="U314" s="333"/>
      <c r="V314" s="333"/>
      <c r="W314" s="333"/>
      <c r="X314" s="333"/>
      <c r="Y314" s="333"/>
      <c r="Z314" s="333"/>
    </row>
    <row r="315" customFormat="false" ht="12" hidden="false" customHeight="true" outlineLevel="0" collapsed="false">
      <c r="A315" s="8"/>
      <c r="B315" s="355"/>
      <c r="C315" s="344" t="n">
        <f aca="false">IF(F315&gt;0,$D$8,0)</f>
        <v>0</v>
      </c>
      <c r="D315" s="345" t="n">
        <f aca="false">IF(C315&gt;0,$D$7*(C315/12*(1+C315/12)^$D$9)/((1+C315/12)^$D$9-1),0)</f>
        <v>0</v>
      </c>
      <c r="E315" s="350" t="n">
        <v>304</v>
      </c>
      <c r="F315" s="351" t="n">
        <f aca="false">IF(F314-G314&lt;0,0,F314-G314)</f>
        <v>0</v>
      </c>
      <c r="G315" s="351" t="n">
        <f aca="false">IF(F315&lt;=0,0,IF(F315&lt;D314,F315,D314-H315))</f>
        <v>0</v>
      </c>
      <c r="H315" s="351" t="n">
        <f aca="false">IF(F315&lt;0,0,F315*(C314/12))</f>
        <v>0</v>
      </c>
      <c r="I315" s="356"/>
      <c r="J315" s="356"/>
      <c r="K315" s="352" t="n">
        <f aca="false">IF(F315&gt;1,1,0)</f>
        <v>0</v>
      </c>
      <c r="L315" s="8"/>
      <c r="M315" s="8"/>
      <c r="N315" s="333"/>
      <c r="O315" s="333"/>
      <c r="P315" s="333"/>
      <c r="Q315" s="333"/>
      <c r="R315" s="333"/>
      <c r="S315" s="333"/>
      <c r="T315" s="333"/>
      <c r="U315" s="333"/>
      <c r="V315" s="333"/>
      <c r="W315" s="333"/>
      <c r="X315" s="333"/>
      <c r="Y315" s="333"/>
      <c r="Z315" s="333"/>
    </row>
    <row r="316" customFormat="false" ht="12" hidden="false" customHeight="true" outlineLevel="0" collapsed="false">
      <c r="A316" s="8"/>
      <c r="B316" s="355"/>
      <c r="C316" s="344" t="n">
        <f aca="false">IF(F316&gt;0,$D$8,0)</f>
        <v>0</v>
      </c>
      <c r="D316" s="345" t="n">
        <f aca="false">IF(C316&gt;0,$D$7*(C316/12*(1+C316/12)^$D$9)/((1+C316/12)^$D$9-1),0)</f>
        <v>0</v>
      </c>
      <c r="E316" s="350" t="n">
        <v>305</v>
      </c>
      <c r="F316" s="351" t="n">
        <f aca="false">IF(F315-G315&lt;0,0,F315-G315)</f>
        <v>0</v>
      </c>
      <c r="G316" s="351" t="n">
        <f aca="false">IF(F316&lt;=0,0,IF(F316&lt;D315,F316,D315-H316))</f>
        <v>0</v>
      </c>
      <c r="H316" s="351" t="n">
        <f aca="false">IF(F316&lt;0,0,F316*(C315/12))</f>
        <v>0</v>
      </c>
      <c r="I316" s="356"/>
      <c r="J316" s="356"/>
      <c r="K316" s="352" t="n">
        <f aca="false">IF(F316&gt;1,1,0)</f>
        <v>0</v>
      </c>
      <c r="L316" s="8"/>
      <c r="M316" s="8"/>
      <c r="N316" s="333"/>
      <c r="O316" s="333"/>
      <c r="P316" s="333"/>
      <c r="Q316" s="333"/>
      <c r="R316" s="333"/>
      <c r="S316" s="333"/>
      <c r="T316" s="333"/>
      <c r="U316" s="333"/>
      <c r="V316" s="333"/>
      <c r="W316" s="333"/>
      <c r="X316" s="333"/>
      <c r="Y316" s="333"/>
      <c r="Z316" s="333"/>
    </row>
    <row r="317" customFormat="false" ht="12" hidden="false" customHeight="true" outlineLevel="0" collapsed="false">
      <c r="A317" s="8"/>
      <c r="B317" s="355"/>
      <c r="C317" s="344" t="n">
        <f aca="false">IF(F317&gt;0,$D$8,0)</f>
        <v>0</v>
      </c>
      <c r="D317" s="345" t="n">
        <f aca="false">IF(C317&gt;0,$D$7*(C317/12*(1+C317/12)^$D$9)/((1+C317/12)^$D$9-1),0)</f>
        <v>0</v>
      </c>
      <c r="E317" s="350" t="n">
        <v>306</v>
      </c>
      <c r="F317" s="351" t="n">
        <f aca="false">IF(F316-G316&lt;0,0,F316-G316)</f>
        <v>0</v>
      </c>
      <c r="G317" s="351" t="n">
        <f aca="false">IF(F317&lt;=0,0,IF(F317&lt;D316,F317,D316-H317))</f>
        <v>0</v>
      </c>
      <c r="H317" s="351" t="n">
        <f aca="false">IF(F317&lt;0,0,F317*(C316/12))</f>
        <v>0</v>
      </c>
      <c r="I317" s="356"/>
      <c r="J317" s="356"/>
      <c r="K317" s="352" t="n">
        <f aca="false">IF(F317&gt;1,1,0)</f>
        <v>0</v>
      </c>
      <c r="L317" s="8"/>
      <c r="M317" s="8"/>
      <c r="N317" s="333"/>
      <c r="O317" s="333"/>
      <c r="P317" s="333"/>
      <c r="Q317" s="333"/>
      <c r="R317" s="333"/>
      <c r="S317" s="333"/>
      <c r="T317" s="333"/>
      <c r="U317" s="333"/>
      <c r="V317" s="333"/>
      <c r="W317" s="333"/>
      <c r="X317" s="333"/>
      <c r="Y317" s="333"/>
      <c r="Z317" s="333"/>
    </row>
    <row r="318" customFormat="false" ht="12" hidden="false" customHeight="true" outlineLevel="0" collapsed="false">
      <c r="A318" s="8"/>
      <c r="B318" s="355"/>
      <c r="C318" s="344" t="n">
        <f aca="false">IF(F318&gt;0,$D$8,0)</f>
        <v>0</v>
      </c>
      <c r="D318" s="345" t="n">
        <f aca="false">IF(C318&gt;0,$D$7*(C318/12*(1+C318/12)^$D$9)/((1+C318/12)^$D$9-1),0)</f>
        <v>0</v>
      </c>
      <c r="E318" s="350" t="n">
        <v>307</v>
      </c>
      <c r="F318" s="351" t="n">
        <f aca="false">IF(F317-G317&lt;0,0,F317-G317)</f>
        <v>0</v>
      </c>
      <c r="G318" s="351" t="n">
        <f aca="false">IF(F318&lt;=0,0,IF(F318&lt;D317,F318,D317-H318))</f>
        <v>0</v>
      </c>
      <c r="H318" s="351" t="n">
        <f aca="false">IF(F318&lt;0,0,F318*(C317/12))</f>
        <v>0</v>
      </c>
      <c r="I318" s="356"/>
      <c r="J318" s="356"/>
      <c r="K318" s="352" t="n">
        <f aca="false">IF(F318&gt;1,1,0)</f>
        <v>0</v>
      </c>
      <c r="L318" s="8"/>
      <c r="M318" s="8"/>
      <c r="N318" s="333"/>
      <c r="O318" s="333"/>
      <c r="P318" s="333"/>
      <c r="Q318" s="333"/>
      <c r="R318" s="333"/>
      <c r="S318" s="333"/>
      <c r="T318" s="333"/>
      <c r="U318" s="333"/>
      <c r="V318" s="333"/>
      <c r="W318" s="333"/>
      <c r="X318" s="333"/>
      <c r="Y318" s="333"/>
      <c r="Z318" s="333"/>
    </row>
    <row r="319" customFormat="false" ht="12" hidden="false" customHeight="true" outlineLevel="0" collapsed="false">
      <c r="A319" s="8"/>
      <c r="B319" s="355"/>
      <c r="C319" s="344" t="n">
        <f aca="false">IF(F319&gt;0,$D$8,0)</f>
        <v>0</v>
      </c>
      <c r="D319" s="345" t="n">
        <f aca="false">IF(C319&gt;0,$D$7*(C319/12*(1+C319/12)^$D$9)/((1+C319/12)^$D$9-1),0)</f>
        <v>0</v>
      </c>
      <c r="E319" s="350" t="n">
        <v>308</v>
      </c>
      <c r="F319" s="351" t="n">
        <f aca="false">IF(F318-G318&lt;0,0,F318-G318)</f>
        <v>0</v>
      </c>
      <c r="G319" s="351" t="n">
        <f aca="false">IF(F319&lt;=0,0,IF(F319&lt;D318,F319,D318-H319))</f>
        <v>0</v>
      </c>
      <c r="H319" s="351" t="n">
        <f aca="false">IF(F319&lt;0,0,F319*(C318/12))</f>
        <v>0</v>
      </c>
      <c r="I319" s="356"/>
      <c r="J319" s="356"/>
      <c r="K319" s="352" t="n">
        <f aca="false">IF(F319&gt;1,1,0)</f>
        <v>0</v>
      </c>
      <c r="L319" s="8"/>
      <c r="M319" s="8"/>
      <c r="N319" s="333"/>
      <c r="O319" s="333"/>
      <c r="P319" s="333"/>
      <c r="Q319" s="333"/>
      <c r="R319" s="333"/>
      <c r="S319" s="333"/>
      <c r="T319" s="333"/>
      <c r="U319" s="333"/>
      <c r="V319" s="333"/>
      <c r="W319" s="333"/>
      <c r="X319" s="333"/>
      <c r="Y319" s="333"/>
      <c r="Z319" s="333"/>
    </row>
    <row r="320" customFormat="false" ht="12" hidden="false" customHeight="true" outlineLevel="0" collapsed="false">
      <c r="A320" s="8"/>
      <c r="B320" s="355"/>
      <c r="C320" s="344" t="n">
        <f aca="false">IF(F320&gt;0,$D$8,0)</f>
        <v>0</v>
      </c>
      <c r="D320" s="345" t="n">
        <f aca="false">IF(C320&gt;0,$D$7*(C320/12*(1+C320/12)^$D$9)/((1+C320/12)^$D$9-1),0)</f>
        <v>0</v>
      </c>
      <c r="E320" s="350" t="n">
        <v>309</v>
      </c>
      <c r="F320" s="351" t="n">
        <f aca="false">IF(F319-G319&lt;0,0,F319-G319)</f>
        <v>0</v>
      </c>
      <c r="G320" s="351" t="n">
        <f aca="false">IF(F320&lt;=0,0,IF(F320&lt;D319,F320,D319-H320))</f>
        <v>0</v>
      </c>
      <c r="H320" s="351" t="n">
        <f aca="false">IF(F320&lt;0,0,F320*(C319/12))</f>
        <v>0</v>
      </c>
      <c r="I320" s="356"/>
      <c r="J320" s="356"/>
      <c r="K320" s="352" t="n">
        <f aca="false">IF(F320&gt;1,1,0)</f>
        <v>0</v>
      </c>
      <c r="L320" s="8"/>
      <c r="M320" s="8"/>
      <c r="N320" s="333"/>
      <c r="O320" s="333"/>
      <c r="P320" s="333"/>
      <c r="Q320" s="333"/>
      <c r="R320" s="333"/>
      <c r="S320" s="333"/>
      <c r="T320" s="333"/>
      <c r="U320" s="333"/>
      <c r="V320" s="333"/>
      <c r="W320" s="333"/>
      <c r="X320" s="333"/>
      <c r="Y320" s="333"/>
      <c r="Z320" s="333"/>
    </row>
    <row r="321" customFormat="false" ht="12" hidden="false" customHeight="true" outlineLevel="0" collapsed="false">
      <c r="A321" s="8"/>
      <c r="B321" s="355"/>
      <c r="C321" s="344" t="n">
        <f aca="false">IF(F321&gt;0,$D$8,0)</f>
        <v>0</v>
      </c>
      <c r="D321" s="345" t="n">
        <f aca="false">IF(C321&gt;0,$D$7*(C321/12*(1+C321/12)^$D$9)/((1+C321/12)^$D$9-1),0)</f>
        <v>0</v>
      </c>
      <c r="E321" s="350" t="n">
        <v>310</v>
      </c>
      <c r="F321" s="351" t="n">
        <f aca="false">IF(F320-G320&lt;0,0,F320-G320)</f>
        <v>0</v>
      </c>
      <c r="G321" s="351" t="n">
        <f aca="false">IF(F321&lt;=0,0,IF(F321&lt;D320,F321,D320-H321))</f>
        <v>0</v>
      </c>
      <c r="H321" s="351" t="n">
        <f aca="false">IF(F321&lt;0,0,F321*(C320/12))</f>
        <v>0</v>
      </c>
      <c r="I321" s="356"/>
      <c r="J321" s="356"/>
      <c r="K321" s="352" t="n">
        <f aca="false">IF(F321&gt;1,1,0)</f>
        <v>0</v>
      </c>
      <c r="L321" s="8"/>
      <c r="M321" s="8"/>
      <c r="N321" s="333"/>
      <c r="O321" s="333"/>
      <c r="P321" s="333"/>
      <c r="Q321" s="333"/>
      <c r="R321" s="333"/>
      <c r="S321" s="333"/>
      <c r="T321" s="333"/>
      <c r="U321" s="333"/>
      <c r="V321" s="333"/>
      <c r="W321" s="333"/>
      <c r="X321" s="333"/>
      <c r="Y321" s="333"/>
      <c r="Z321" s="333"/>
    </row>
    <row r="322" customFormat="false" ht="12" hidden="false" customHeight="true" outlineLevel="0" collapsed="false">
      <c r="A322" s="8"/>
      <c r="B322" s="355"/>
      <c r="C322" s="344" t="n">
        <f aca="false">IF(F322&gt;0,$D$8,0)</f>
        <v>0</v>
      </c>
      <c r="D322" s="345" t="n">
        <f aca="false">IF(C322&gt;0,$D$7*(C322/12*(1+C322/12)^$D$9)/((1+C322/12)^$D$9-1),0)</f>
        <v>0</v>
      </c>
      <c r="E322" s="350" t="n">
        <v>311</v>
      </c>
      <c r="F322" s="351" t="n">
        <f aca="false">IF(F321-G321&lt;0,0,F321-G321)</f>
        <v>0</v>
      </c>
      <c r="G322" s="351" t="n">
        <f aca="false">IF(F322&lt;=0,0,IF(F322&lt;D321,F322,D321-H322))</f>
        <v>0</v>
      </c>
      <c r="H322" s="351" t="n">
        <f aca="false">IF(F322&lt;0,0,F322*(C321/12))</f>
        <v>0</v>
      </c>
      <c r="I322" s="356"/>
      <c r="J322" s="356"/>
      <c r="K322" s="352" t="n">
        <f aca="false">IF(F322&gt;1,1,0)</f>
        <v>0</v>
      </c>
      <c r="L322" s="8"/>
      <c r="M322" s="8"/>
      <c r="N322" s="333"/>
      <c r="O322" s="333"/>
      <c r="P322" s="333"/>
      <c r="Q322" s="333"/>
      <c r="R322" s="333"/>
      <c r="S322" s="333"/>
      <c r="T322" s="333"/>
      <c r="U322" s="333"/>
      <c r="V322" s="333"/>
      <c r="W322" s="333"/>
      <c r="X322" s="333"/>
      <c r="Y322" s="333"/>
      <c r="Z322" s="333"/>
    </row>
    <row r="323" customFormat="false" ht="12" hidden="false" customHeight="true" outlineLevel="0" collapsed="false">
      <c r="A323" s="8"/>
      <c r="B323" s="355"/>
      <c r="C323" s="344" t="n">
        <f aca="false">IF(F323&gt;0,$D$8,0)</f>
        <v>0</v>
      </c>
      <c r="D323" s="345" t="n">
        <f aca="false">IF(C323&gt;0,$D$7*(C323/12*(1+C323/12)^$D$9)/((1+C323/12)^$D$9-1),0)</f>
        <v>0</v>
      </c>
      <c r="E323" s="357" t="n">
        <v>312</v>
      </c>
      <c r="F323" s="351" t="n">
        <f aca="false">IF(F322-G322&lt;0,0,F322-G322)</f>
        <v>0</v>
      </c>
      <c r="G323" s="351" t="n">
        <f aca="false">IF(F323&lt;=0,0,IF(F323&lt;D322,F323,D322-H323))</f>
        <v>0</v>
      </c>
      <c r="H323" s="351" t="n">
        <f aca="false">IF(F323&lt;0,0,F323*(C322/12))</f>
        <v>0</v>
      </c>
      <c r="I323" s="356"/>
      <c r="J323" s="356"/>
      <c r="K323" s="358" t="n">
        <f aca="false">IF(F323&gt;1,1,0)</f>
        <v>0</v>
      </c>
      <c r="L323" s="8"/>
      <c r="M323" s="8"/>
      <c r="N323" s="333"/>
      <c r="O323" s="333"/>
      <c r="P323" s="333"/>
      <c r="Q323" s="333"/>
      <c r="R323" s="333"/>
      <c r="S323" s="333"/>
      <c r="T323" s="333"/>
      <c r="U323" s="333"/>
      <c r="V323" s="333"/>
      <c r="W323" s="333"/>
      <c r="X323" s="333"/>
      <c r="Y323" s="333"/>
      <c r="Z323" s="333"/>
    </row>
    <row r="324" customFormat="false" ht="12" hidden="false" customHeight="true" outlineLevel="0" collapsed="false">
      <c r="A324" s="8"/>
      <c r="B324" s="355" t="n">
        <v>27</v>
      </c>
      <c r="C324" s="344" t="n">
        <f aca="false">IF(F324&gt;0,$D$8,0)</f>
        <v>0</v>
      </c>
      <c r="D324" s="345" t="n">
        <f aca="false">IF(C324&gt;0,$D$7*(C324/12*(1+C324/12)^$D$9)/((1+C324/12)^$D$9-1),0)</f>
        <v>0</v>
      </c>
      <c r="E324" s="346" t="n">
        <v>313</v>
      </c>
      <c r="F324" s="351" t="n">
        <f aca="false">IF(F323-G323&lt;0,0,F323-G323)</f>
        <v>0</v>
      </c>
      <c r="G324" s="351" t="n">
        <f aca="false">IF(F324&lt;=0,0,IF(F324&lt;D323,F324,D323-H324))</f>
        <v>0</v>
      </c>
      <c r="H324" s="351" t="n">
        <f aca="false">IF(F324&lt;0,0,F324*(C323/12))</f>
        <v>0</v>
      </c>
      <c r="I324" s="356" t="n">
        <f aca="false">SUM(G324:G335)</f>
        <v>0</v>
      </c>
      <c r="J324" s="356" t="n">
        <f aca="false">SUM(H324:H335)</f>
        <v>0</v>
      </c>
      <c r="K324" s="349" t="n">
        <f aca="false">IF(F324&gt;1,1,0)</f>
        <v>0</v>
      </c>
      <c r="L324" s="8"/>
      <c r="M324" s="8"/>
      <c r="N324" s="333"/>
      <c r="O324" s="333"/>
      <c r="P324" s="333"/>
      <c r="Q324" s="333"/>
      <c r="R324" s="333"/>
      <c r="S324" s="333"/>
      <c r="T324" s="333"/>
      <c r="U324" s="333"/>
      <c r="V324" s="333"/>
      <c r="W324" s="333"/>
      <c r="X324" s="333"/>
      <c r="Y324" s="333"/>
      <c r="Z324" s="333"/>
    </row>
    <row r="325" customFormat="false" ht="12" hidden="false" customHeight="true" outlineLevel="0" collapsed="false">
      <c r="A325" s="8"/>
      <c r="B325" s="355"/>
      <c r="C325" s="344" t="n">
        <f aca="false">IF(F325&gt;0,$D$8,0)</f>
        <v>0</v>
      </c>
      <c r="D325" s="345" t="n">
        <f aca="false">IF(C325&gt;0,$D$7*(C325/12*(1+C325/12)^$D$9)/((1+C325/12)^$D$9-1),0)</f>
        <v>0</v>
      </c>
      <c r="E325" s="350" t="n">
        <v>314</v>
      </c>
      <c r="F325" s="351" t="n">
        <f aca="false">IF(F324-G324&lt;0,0,F324-G324)</f>
        <v>0</v>
      </c>
      <c r="G325" s="351" t="n">
        <f aca="false">IF(F325&lt;=0,0,IF(F325&lt;D324,F325,D324-H325))</f>
        <v>0</v>
      </c>
      <c r="H325" s="351" t="n">
        <f aca="false">IF(F325&lt;0,0,F325*(C324/12))</f>
        <v>0</v>
      </c>
      <c r="I325" s="356"/>
      <c r="J325" s="356"/>
      <c r="K325" s="352" t="n">
        <f aca="false">IF(F325&gt;1,1,0)</f>
        <v>0</v>
      </c>
      <c r="L325" s="8"/>
      <c r="M325" s="8"/>
      <c r="N325" s="333"/>
      <c r="O325" s="333"/>
      <c r="P325" s="333"/>
      <c r="Q325" s="333"/>
      <c r="R325" s="333"/>
      <c r="S325" s="333"/>
      <c r="T325" s="333"/>
      <c r="U325" s="333"/>
      <c r="V325" s="333"/>
      <c r="W325" s="333"/>
      <c r="X325" s="333"/>
      <c r="Y325" s="333"/>
      <c r="Z325" s="333"/>
    </row>
    <row r="326" customFormat="false" ht="12" hidden="false" customHeight="true" outlineLevel="0" collapsed="false">
      <c r="A326" s="8"/>
      <c r="B326" s="355"/>
      <c r="C326" s="344" t="n">
        <f aca="false">IF(F326&gt;0,$D$8,0)</f>
        <v>0</v>
      </c>
      <c r="D326" s="345" t="n">
        <f aca="false">IF(C326&gt;0,$D$7*(C326/12*(1+C326/12)^$D$9)/((1+C326/12)^$D$9-1),0)</f>
        <v>0</v>
      </c>
      <c r="E326" s="350" t="n">
        <v>315</v>
      </c>
      <c r="F326" s="351" t="n">
        <f aca="false">IF(F325-G325&lt;0,0,F325-G325)</f>
        <v>0</v>
      </c>
      <c r="G326" s="351" t="n">
        <f aca="false">IF(F326&lt;=0,0,IF(F326&lt;D325,F326,D325-H326))</f>
        <v>0</v>
      </c>
      <c r="H326" s="351" t="n">
        <f aca="false">IF(F326&lt;0,0,F326*(C325/12))</f>
        <v>0</v>
      </c>
      <c r="I326" s="356"/>
      <c r="J326" s="356"/>
      <c r="K326" s="352" t="n">
        <f aca="false">IF(F326&gt;1,1,0)</f>
        <v>0</v>
      </c>
      <c r="L326" s="8"/>
      <c r="M326" s="8"/>
      <c r="N326" s="333"/>
      <c r="O326" s="333"/>
      <c r="P326" s="333"/>
      <c r="Q326" s="333"/>
      <c r="R326" s="333"/>
      <c r="S326" s="333"/>
      <c r="T326" s="333"/>
      <c r="U326" s="333"/>
      <c r="V326" s="333"/>
      <c r="W326" s="333"/>
      <c r="X326" s="333"/>
      <c r="Y326" s="333"/>
      <c r="Z326" s="333"/>
    </row>
    <row r="327" customFormat="false" ht="12" hidden="false" customHeight="true" outlineLevel="0" collapsed="false">
      <c r="A327" s="8"/>
      <c r="B327" s="355"/>
      <c r="C327" s="344" t="n">
        <f aca="false">IF(F327&gt;0,$D$8,0)</f>
        <v>0</v>
      </c>
      <c r="D327" s="345" t="n">
        <f aca="false">IF(C327&gt;0,$D$7*(C327/12*(1+C327/12)^$D$9)/((1+C327/12)^$D$9-1),0)</f>
        <v>0</v>
      </c>
      <c r="E327" s="350" t="n">
        <v>316</v>
      </c>
      <c r="F327" s="351" t="n">
        <f aca="false">IF(F326-G326&lt;0,0,F326-G326)</f>
        <v>0</v>
      </c>
      <c r="G327" s="351" t="n">
        <f aca="false">IF(F327&lt;=0,0,IF(F327&lt;D326,F327,D326-H327))</f>
        <v>0</v>
      </c>
      <c r="H327" s="351" t="n">
        <f aca="false">IF(F327&lt;0,0,F327*(C326/12))</f>
        <v>0</v>
      </c>
      <c r="I327" s="356"/>
      <c r="J327" s="356"/>
      <c r="K327" s="352" t="n">
        <f aca="false">IF(F327&gt;1,1,0)</f>
        <v>0</v>
      </c>
      <c r="L327" s="8"/>
      <c r="M327" s="8"/>
      <c r="N327" s="333"/>
      <c r="O327" s="333"/>
      <c r="P327" s="333"/>
      <c r="Q327" s="333"/>
      <c r="R327" s="333"/>
      <c r="S327" s="333"/>
      <c r="T327" s="333"/>
      <c r="U327" s="333"/>
      <c r="V327" s="333"/>
      <c r="W327" s="333"/>
      <c r="X327" s="333"/>
      <c r="Y327" s="333"/>
      <c r="Z327" s="333"/>
    </row>
    <row r="328" customFormat="false" ht="12" hidden="false" customHeight="true" outlineLevel="0" collapsed="false">
      <c r="A328" s="8"/>
      <c r="B328" s="355"/>
      <c r="C328" s="344" t="n">
        <f aca="false">IF(F328&gt;0,$D$8,0)</f>
        <v>0</v>
      </c>
      <c r="D328" s="345" t="n">
        <f aca="false">IF(C328&gt;0,$D$7*(C328/12*(1+C328/12)^$D$9)/((1+C328/12)^$D$9-1),0)</f>
        <v>0</v>
      </c>
      <c r="E328" s="350" t="n">
        <v>317</v>
      </c>
      <c r="F328" s="351" t="n">
        <f aca="false">IF(F327-G327&lt;0,0,F327-G327)</f>
        <v>0</v>
      </c>
      <c r="G328" s="351" t="n">
        <f aca="false">IF(F328&lt;=0,0,IF(F328&lt;D327,F328,D327-H328))</f>
        <v>0</v>
      </c>
      <c r="H328" s="351" t="n">
        <f aca="false">IF(F328&lt;0,0,F328*(C327/12))</f>
        <v>0</v>
      </c>
      <c r="I328" s="356"/>
      <c r="J328" s="356"/>
      <c r="K328" s="352" t="n">
        <f aca="false">IF(F328&gt;1,1,0)</f>
        <v>0</v>
      </c>
      <c r="L328" s="8"/>
      <c r="M328" s="8"/>
      <c r="N328" s="333"/>
      <c r="O328" s="333"/>
      <c r="P328" s="333"/>
      <c r="Q328" s="333"/>
      <c r="R328" s="333"/>
      <c r="S328" s="333"/>
      <c r="T328" s="333"/>
      <c r="U328" s="333"/>
      <c r="V328" s="333"/>
      <c r="W328" s="333"/>
      <c r="X328" s="333"/>
      <c r="Y328" s="333"/>
      <c r="Z328" s="333"/>
    </row>
    <row r="329" customFormat="false" ht="12" hidden="false" customHeight="true" outlineLevel="0" collapsed="false">
      <c r="A329" s="8"/>
      <c r="B329" s="355"/>
      <c r="C329" s="344" t="n">
        <f aca="false">IF(F329&gt;0,$D$8,0)</f>
        <v>0</v>
      </c>
      <c r="D329" s="345" t="n">
        <f aca="false">IF(C329&gt;0,$D$7*(C329/12*(1+C329/12)^$D$9)/((1+C329/12)^$D$9-1),0)</f>
        <v>0</v>
      </c>
      <c r="E329" s="350" t="n">
        <v>318</v>
      </c>
      <c r="F329" s="351" t="n">
        <f aca="false">IF(F328-G328&lt;0,0,F328-G328)</f>
        <v>0</v>
      </c>
      <c r="G329" s="351" t="n">
        <f aca="false">IF(F329&lt;=0,0,IF(F329&lt;D328,F329,D328-H329))</f>
        <v>0</v>
      </c>
      <c r="H329" s="351" t="n">
        <f aca="false">IF(F329&lt;0,0,F329*(C328/12))</f>
        <v>0</v>
      </c>
      <c r="I329" s="356"/>
      <c r="J329" s="356"/>
      <c r="K329" s="352" t="n">
        <f aca="false">IF(F329&gt;1,1,0)</f>
        <v>0</v>
      </c>
      <c r="L329" s="8"/>
      <c r="M329" s="8"/>
      <c r="N329" s="333"/>
      <c r="O329" s="333"/>
      <c r="P329" s="333"/>
      <c r="Q329" s="333"/>
      <c r="R329" s="333"/>
      <c r="S329" s="333"/>
      <c r="T329" s="333"/>
      <c r="U329" s="333"/>
      <c r="V329" s="333"/>
      <c r="W329" s="333"/>
      <c r="X329" s="333"/>
      <c r="Y329" s="333"/>
      <c r="Z329" s="333"/>
    </row>
    <row r="330" customFormat="false" ht="12" hidden="false" customHeight="true" outlineLevel="0" collapsed="false">
      <c r="A330" s="8"/>
      <c r="B330" s="355"/>
      <c r="C330" s="344" t="n">
        <f aca="false">IF(F330&gt;0,$D$8,0)</f>
        <v>0</v>
      </c>
      <c r="D330" s="345" t="n">
        <f aca="false">IF(C330&gt;0,$D$7*(C330/12*(1+C330/12)^$D$9)/((1+C330/12)^$D$9-1),0)</f>
        <v>0</v>
      </c>
      <c r="E330" s="350" t="n">
        <v>319</v>
      </c>
      <c r="F330" s="351" t="n">
        <f aca="false">IF(F329-G329&lt;0,0,F329-G329)</f>
        <v>0</v>
      </c>
      <c r="G330" s="351" t="n">
        <f aca="false">IF(F330&lt;=0,0,IF(F330&lt;D329,F330,D329-H330))</f>
        <v>0</v>
      </c>
      <c r="H330" s="351" t="n">
        <f aca="false">IF(F330&lt;0,0,F330*(C329/12))</f>
        <v>0</v>
      </c>
      <c r="I330" s="356"/>
      <c r="J330" s="356"/>
      <c r="K330" s="352" t="n">
        <f aca="false">IF(F330&gt;1,1,0)</f>
        <v>0</v>
      </c>
      <c r="L330" s="8"/>
      <c r="M330" s="8"/>
      <c r="N330" s="333"/>
      <c r="O330" s="333"/>
      <c r="P330" s="333"/>
      <c r="Q330" s="333"/>
      <c r="R330" s="333"/>
      <c r="S330" s="333"/>
      <c r="T330" s="333"/>
      <c r="U330" s="333"/>
      <c r="V330" s="333"/>
      <c r="W330" s="333"/>
      <c r="X330" s="333"/>
      <c r="Y330" s="333"/>
      <c r="Z330" s="333"/>
    </row>
    <row r="331" customFormat="false" ht="12" hidden="false" customHeight="true" outlineLevel="0" collapsed="false">
      <c r="A331" s="8"/>
      <c r="B331" s="355"/>
      <c r="C331" s="344" t="n">
        <f aca="false">IF(F331&gt;0,$D$8,0)</f>
        <v>0</v>
      </c>
      <c r="D331" s="345" t="n">
        <f aca="false">IF(C331&gt;0,$D$7*(C331/12*(1+C331/12)^$D$9)/((1+C331/12)^$D$9-1),0)</f>
        <v>0</v>
      </c>
      <c r="E331" s="350" t="n">
        <v>320</v>
      </c>
      <c r="F331" s="351" t="n">
        <f aca="false">IF(F330-G330&lt;0,0,F330-G330)</f>
        <v>0</v>
      </c>
      <c r="G331" s="351" t="n">
        <f aca="false">IF(F331&lt;=0,0,IF(F331&lt;D330,F331,D330-H331))</f>
        <v>0</v>
      </c>
      <c r="H331" s="351" t="n">
        <f aca="false">IF(F331&lt;0,0,F331*(C330/12))</f>
        <v>0</v>
      </c>
      <c r="I331" s="356"/>
      <c r="J331" s="356"/>
      <c r="K331" s="352" t="n">
        <f aca="false">IF(F331&gt;1,1,0)</f>
        <v>0</v>
      </c>
      <c r="L331" s="8"/>
      <c r="M331" s="8"/>
      <c r="N331" s="333"/>
      <c r="O331" s="333"/>
      <c r="P331" s="333"/>
      <c r="Q331" s="333"/>
      <c r="R331" s="333"/>
      <c r="S331" s="333"/>
      <c r="T331" s="333"/>
      <c r="U331" s="333"/>
      <c r="V331" s="333"/>
      <c r="W331" s="333"/>
      <c r="X331" s="333"/>
      <c r="Y331" s="333"/>
      <c r="Z331" s="333"/>
    </row>
    <row r="332" customFormat="false" ht="12" hidden="false" customHeight="true" outlineLevel="0" collapsed="false">
      <c r="A332" s="8"/>
      <c r="B332" s="355"/>
      <c r="C332" s="344" t="n">
        <f aca="false">IF(F332&gt;0,$D$8,0)</f>
        <v>0</v>
      </c>
      <c r="D332" s="345" t="n">
        <f aca="false">IF(C332&gt;0,$D$7*(C332/12*(1+C332/12)^$D$9)/((1+C332/12)^$D$9-1),0)</f>
        <v>0</v>
      </c>
      <c r="E332" s="350" t="n">
        <v>321</v>
      </c>
      <c r="F332" s="351" t="n">
        <f aca="false">IF(F331-G331&lt;0,0,F331-G331)</f>
        <v>0</v>
      </c>
      <c r="G332" s="351" t="n">
        <f aca="false">IF(F332&lt;=0,0,IF(F332&lt;D331,F332,D331-H332))</f>
        <v>0</v>
      </c>
      <c r="H332" s="351" t="n">
        <f aca="false">IF(F332&lt;0,0,F332*(C331/12))</f>
        <v>0</v>
      </c>
      <c r="I332" s="356"/>
      <c r="J332" s="356"/>
      <c r="K332" s="352" t="n">
        <f aca="false">IF(F332&gt;1,1,0)</f>
        <v>0</v>
      </c>
      <c r="L332" s="8"/>
      <c r="M332" s="8"/>
      <c r="N332" s="333"/>
      <c r="O332" s="333"/>
      <c r="P332" s="333"/>
      <c r="Q332" s="333"/>
      <c r="R332" s="333"/>
      <c r="S332" s="333"/>
      <c r="T332" s="333"/>
      <c r="U332" s="333"/>
      <c r="V332" s="333"/>
      <c r="W332" s="333"/>
      <c r="X332" s="333"/>
      <c r="Y332" s="333"/>
      <c r="Z332" s="333"/>
    </row>
    <row r="333" customFormat="false" ht="12" hidden="false" customHeight="true" outlineLevel="0" collapsed="false">
      <c r="A333" s="8"/>
      <c r="B333" s="355"/>
      <c r="C333" s="344" t="n">
        <f aca="false">IF(F333&gt;0,$D$8,0)</f>
        <v>0</v>
      </c>
      <c r="D333" s="345" t="n">
        <f aca="false">IF(C333&gt;0,$D$7*(C333/12*(1+C333/12)^$D$9)/((1+C333/12)^$D$9-1),0)</f>
        <v>0</v>
      </c>
      <c r="E333" s="350" t="n">
        <v>322</v>
      </c>
      <c r="F333" s="351" t="n">
        <f aca="false">IF(F332-G332&lt;0,0,F332-G332)</f>
        <v>0</v>
      </c>
      <c r="G333" s="351" t="n">
        <f aca="false">IF(F333&lt;=0,0,IF(F333&lt;D332,F333,D332-H333))</f>
        <v>0</v>
      </c>
      <c r="H333" s="351" t="n">
        <f aca="false">IF(F333&lt;0,0,F333*(C332/12))</f>
        <v>0</v>
      </c>
      <c r="I333" s="356"/>
      <c r="J333" s="356"/>
      <c r="K333" s="352" t="n">
        <f aca="false">IF(F333&gt;1,1,0)</f>
        <v>0</v>
      </c>
      <c r="L333" s="8"/>
      <c r="M333" s="8"/>
      <c r="N333" s="333"/>
      <c r="O333" s="333"/>
      <c r="P333" s="333"/>
      <c r="Q333" s="333"/>
      <c r="R333" s="333"/>
      <c r="S333" s="333"/>
      <c r="T333" s="333"/>
      <c r="U333" s="333"/>
      <c r="V333" s="333"/>
      <c r="W333" s="333"/>
      <c r="X333" s="333"/>
      <c r="Y333" s="333"/>
      <c r="Z333" s="333"/>
    </row>
    <row r="334" customFormat="false" ht="12" hidden="false" customHeight="true" outlineLevel="0" collapsed="false">
      <c r="A334" s="8"/>
      <c r="B334" s="355"/>
      <c r="C334" s="344" t="n">
        <f aca="false">IF(F334&gt;0,$D$8,0)</f>
        <v>0</v>
      </c>
      <c r="D334" s="345" t="n">
        <f aca="false">IF(C334&gt;0,$D$7*(C334/12*(1+C334/12)^$D$9)/((1+C334/12)^$D$9-1),0)</f>
        <v>0</v>
      </c>
      <c r="E334" s="350" t="n">
        <v>323</v>
      </c>
      <c r="F334" s="351" t="n">
        <f aca="false">IF(F333-G333&lt;0,0,F333-G333)</f>
        <v>0</v>
      </c>
      <c r="G334" s="351" t="n">
        <f aca="false">IF(F334&lt;=0,0,IF(F334&lt;D333,F334,D333-H334))</f>
        <v>0</v>
      </c>
      <c r="H334" s="351" t="n">
        <f aca="false">IF(F334&lt;0,0,F334*(C333/12))</f>
        <v>0</v>
      </c>
      <c r="I334" s="356"/>
      <c r="J334" s="356"/>
      <c r="K334" s="352" t="n">
        <f aca="false">IF(F334&gt;1,1,0)</f>
        <v>0</v>
      </c>
      <c r="L334" s="8"/>
      <c r="M334" s="8"/>
      <c r="N334" s="333"/>
      <c r="O334" s="333"/>
      <c r="P334" s="333"/>
      <c r="Q334" s="333"/>
      <c r="R334" s="333"/>
      <c r="S334" s="333"/>
      <c r="T334" s="333"/>
      <c r="U334" s="333"/>
      <c r="V334" s="333"/>
      <c r="W334" s="333"/>
      <c r="X334" s="333"/>
      <c r="Y334" s="333"/>
      <c r="Z334" s="333"/>
    </row>
    <row r="335" customFormat="false" ht="12" hidden="false" customHeight="true" outlineLevel="0" collapsed="false">
      <c r="A335" s="8"/>
      <c r="B335" s="355"/>
      <c r="C335" s="344" t="n">
        <f aca="false">IF(F335&gt;0,$D$8,0)</f>
        <v>0</v>
      </c>
      <c r="D335" s="345" t="n">
        <f aca="false">IF(C335&gt;0,$D$7*(C335/12*(1+C335/12)^$D$9)/((1+C335/12)^$D$9-1),0)</f>
        <v>0</v>
      </c>
      <c r="E335" s="357" t="n">
        <v>324</v>
      </c>
      <c r="F335" s="351" t="n">
        <f aca="false">IF(F334-G334&lt;0,0,F334-G334)</f>
        <v>0</v>
      </c>
      <c r="G335" s="351" t="n">
        <f aca="false">IF(F335&lt;=0,0,IF(F335&lt;D334,F335,D334-H335))</f>
        <v>0</v>
      </c>
      <c r="H335" s="351" t="n">
        <f aca="false">IF(F335&lt;0,0,F335*(C334/12))</f>
        <v>0</v>
      </c>
      <c r="I335" s="356"/>
      <c r="J335" s="356"/>
      <c r="K335" s="358" t="n">
        <f aca="false">IF(F335&gt;1,1,0)</f>
        <v>0</v>
      </c>
      <c r="L335" s="8"/>
      <c r="M335" s="8"/>
      <c r="N335" s="333"/>
      <c r="O335" s="333"/>
      <c r="P335" s="333"/>
      <c r="Q335" s="333"/>
      <c r="R335" s="333"/>
      <c r="S335" s="333"/>
      <c r="T335" s="333"/>
      <c r="U335" s="333"/>
      <c r="V335" s="333"/>
      <c r="W335" s="333"/>
      <c r="X335" s="333"/>
      <c r="Y335" s="333"/>
      <c r="Z335" s="333"/>
    </row>
    <row r="336" customFormat="false" ht="12" hidden="false" customHeight="true" outlineLevel="0" collapsed="false">
      <c r="A336" s="8"/>
      <c r="B336" s="355" t="n">
        <v>28</v>
      </c>
      <c r="C336" s="344" t="n">
        <f aca="false">IF(F336&gt;0,$D$8,0)</f>
        <v>0</v>
      </c>
      <c r="D336" s="345" t="n">
        <f aca="false">IF(C336&gt;0,$D$7*(C336/12*(1+C336/12)^$D$9)/((1+C336/12)^$D$9-1),0)</f>
        <v>0</v>
      </c>
      <c r="E336" s="346" t="n">
        <v>325</v>
      </c>
      <c r="F336" s="351" t="n">
        <f aca="false">IF(F335-G335&lt;0,0,F335-G335)</f>
        <v>0</v>
      </c>
      <c r="G336" s="351" t="n">
        <f aca="false">IF(F336&lt;=0,0,IF(F336&lt;D335,F336,D335-H336))</f>
        <v>0</v>
      </c>
      <c r="H336" s="351" t="n">
        <f aca="false">IF(F336&lt;0,0,F336*(C335/12))</f>
        <v>0</v>
      </c>
      <c r="I336" s="356" t="n">
        <f aca="false">SUM(G336:G347)</f>
        <v>0</v>
      </c>
      <c r="J336" s="356" t="n">
        <f aca="false">SUM(H336:H347)</f>
        <v>0</v>
      </c>
      <c r="K336" s="349" t="n">
        <f aca="false">IF(F336&gt;1,1,0)</f>
        <v>0</v>
      </c>
      <c r="L336" s="8"/>
      <c r="M336" s="8"/>
      <c r="N336" s="333"/>
      <c r="O336" s="333"/>
      <c r="P336" s="333"/>
      <c r="Q336" s="333"/>
      <c r="R336" s="333"/>
      <c r="S336" s="333"/>
      <c r="T336" s="333"/>
      <c r="U336" s="333"/>
      <c r="V336" s="333"/>
      <c r="W336" s="333"/>
      <c r="X336" s="333"/>
      <c r="Y336" s="333"/>
      <c r="Z336" s="333"/>
    </row>
    <row r="337" customFormat="false" ht="12" hidden="false" customHeight="true" outlineLevel="0" collapsed="false">
      <c r="A337" s="8"/>
      <c r="B337" s="355"/>
      <c r="C337" s="344" t="n">
        <f aca="false">IF(F337&gt;0,$D$8,0)</f>
        <v>0</v>
      </c>
      <c r="D337" s="345" t="n">
        <f aca="false">IF(C337&gt;0,$D$7*(C337/12*(1+C337/12)^$D$9)/((1+C337/12)^$D$9-1),0)</f>
        <v>0</v>
      </c>
      <c r="E337" s="350" t="n">
        <v>326</v>
      </c>
      <c r="F337" s="351" t="n">
        <f aca="false">IF(F336-G336&lt;0,0,F336-G336)</f>
        <v>0</v>
      </c>
      <c r="G337" s="351" t="n">
        <f aca="false">IF(F337&lt;=0,0,IF(F337&lt;D336,F337,D336-H337))</f>
        <v>0</v>
      </c>
      <c r="H337" s="351" t="n">
        <f aca="false">IF(F337&lt;0,0,F337*(C336/12))</f>
        <v>0</v>
      </c>
      <c r="I337" s="356"/>
      <c r="J337" s="356"/>
      <c r="K337" s="352" t="n">
        <f aca="false">IF(F337&gt;1,1,0)</f>
        <v>0</v>
      </c>
      <c r="L337" s="8"/>
      <c r="M337" s="8"/>
      <c r="N337" s="333"/>
      <c r="O337" s="333"/>
      <c r="P337" s="333"/>
      <c r="Q337" s="333"/>
      <c r="R337" s="333"/>
      <c r="S337" s="333"/>
      <c r="T337" s="333"/>
      <c r="U337" s="333"/>
      <c r="V337" s="333"/>
      <c r="W337" s="333"/>
      <c r="X337" s="333"/>
      <c r="Y337" s="333"/>
      <c r="Z337" s="333"/>
    </row>
    <row r="338" customFormat="false" ht="12" hidden="false" customHeight="true" outlineLevel="0" collapsed="false">
      <c r="A338" s="8"/>
      <c r="B338" s="355"/>
      <c r="C338" s="344" t="n">
        <f aca="false">IF(F338&gt;0,$D$8,0)</f>
        <v>0</v>
      </c>
      <c r="D338" s="345" t="n">
        <f aca="false">IF(C338&gt;0,$D$7*(C338/12*(1+C338/12)^$D$9)/((1+C338/12)^$D$9-1),0)</f>
        <v>0</v>
      </c>
      <c r="E338" s="350" t="n">
        <v>327</v>
      </c>
      <c r="F338" s="351" t="n">
        <f aca="false">IF(F337-G337&lt;0,0,F337-G337)</f>
        <v>0</v>
      </c>
      <c r="G338" s="351" t="n">
        <f aca="false">IF(F338&lt;=0,0,IF(F338&lt;D337,F338,D337-H338))</f>
        <v>0</v>
      </c>
      <c r="H338" s="351" t="n">
        <f aca="false">IF(F338&lt;0,0,F338*(C337/12))</f>
        <v>0</v>
      </c>
      <c r="I338" s="356"/>
      <c r="J338" s="356"/>
      <c r="K338" s="352" t="n">
        <f aca="false">IF(F338&gt;1,1,0)</f>
        <v>0</v>
      </c>
      <c r="L338" s="8"/>
      <c r="M338" s="8"/>
      <c r="N338" s="333"/>
      <c r="O338" s="333"/>
      <c r="P338" s="333"/>
      <c r="Q338" s="333"/>
      <c r="R338" s="333"/>
      <c r="S338" s="333"/>
      <c r="T338" s="333"/>
      <c r="U338" s="333"/>
      <c r="V338" s="333"/>
      <c r="W338" s="333"/>
      <c r="X338" s="333"/>
      <c r="Y338" s="333"/>
      <c r="Z338" s="333"/>
    </row>
    <row r="339" customFormat="false" ht="12" hidden="false" customHeight="true" outlineLevel="0" collapsed="false">
      <c r="A339" s="8"/>
      <c r="B339" s="355"/>
      <c r="C339" s="344" t="n">
        <f aca="false">IF(F339&gt;0,$D$8,0)</f>
        <v>0</v>
      </c>
      <c r="D339" s="345" t="n">
        <f aca="false">IF(C339&gt;0,$D$7*(C339/12*(1+C339/12)^$D$9)/((1+C339/12)^$D$9-1),0)</f>
        <v>0</v>
      </c>
      <c r="E339" s="350" t="n">
        <v>328</v>
      </c>
      <c r="F339" s="351" t="n">
        <f aca="false">IF(F338-G338&lt;0,0,F338-G338)</f>
        <v>0</v>
      </c>
      <c r="G339" s="351" t="n">
        <f aca="false">IF(F339&lt;=0,0,IF(F339&lt;D338,F339,D338-H339))</f>
        <v>0</v>
      </c>
      <c r="H339" s="351" t="n">
        <f aca="false">IF(F339&lt;0,0,F339*(C338/12))</f>
        <v>0</v>
      </c>
      <c r="I339" s="356"/>
      <c r="J339" s="356"/>
      <c r="K339" s="352" t="n">
        <f aca="false">IF(F339&gt;1,1,0)</f>
        <v>0</v>
      </c>
      <c r="L339" s="8"/>
      <c r="M339" s="8"/>
      <c r="N339" s="333"/>
      <c r="O339" s="333"/>
      <c r="P339" s="333"/>
      <c r="Q339" s="333"/>
      <c r="R339" s="333"/>
      <c r="S339" s="333"/>
      <c r="T339" s="333"/>
      <c r="U339" s="333"/>
      <c r="V339" s="333"/>
      <c r="W339" s="333"/>
      <c r="X339" s="333"/>
      <c r="Y339" s="333"/>
      <c r="Z339" s="333"/>
    </row>
    <row r="340" customFormat="false" ht="12" hidden="false" customHeight="true" outlineLevel="0" collapsed="false">
      <c r="A340" s="8"/>
      <c r="B340" s="355"/>
      <c r="C340" s="344" t="n">
        <f aca="false">IF(F340&gt;0,$D$8,0)</f>
        <v>0</v>
      </c>
      <c r="D340" s="345" t="n">
        <f aca="false">IF(C340&gt;0,$D$7*(C340/12*(1+C340/12)^$D$9)/((1+C340/12)^$D$9-1),0)</f>
        <v>0</v>
      </c>
      <c r="E340" s="350" t="n">
        <v>329</v>
      </c>
      <c r="F340" s="351" t="n">
        <f aca="false">IF(F339-G339&lt;0,0,F339-G339)</f>
        <v>0</v>
      </c>
      <c r="G340" s="351" t="n">
        <f aca="false">IF(F340&lt;=0,0,IF(F340&lt;D339,F340,D339-H340))</f>
        <v>0</v>
      </c>
      <c r="H340" s="351" t="n">
        <f aca="false">IF(F340&lt;0,0,F340*(C339/12))</f>
        <v>0</v>
      </c>
      <c r="I340" s="356"/>
      <c r="J340" s="356"/>
      <c r="K340" s="352" t="n">
        <f aca="false">IF(F340&gt;1,1,0)</f>
        <v>0</v>
      </c>
      <c r="L340" s="8"/>
      <c r="M340" s="8"/>
      <c r="N340" s="333"/>
      <c r="O340" s="333"/>
      <c r="P340" s="333"/>
      <c r="Q340" s="333"/>
      <c r="R340" s="333"/>
      <c r="S340" s="333"/>
      <c r="T340" s="333"/>
      <c r="U340" s="333"/>
      <c r="V340" s="333"/>
      <c r="W340" s="333"/>
      <c r="X340" s="333"/>
      <c r="Y340" s="333"/>
      <c r="Z340" s="333"/>
    </row>
    <row r="341" customFormat="false" ht="12" hidden="false" customHeight="true" outlineLevel="0" collapsed="false">
      <c r="A341" s="8"/>
      <c r="B341" s="355"/>
      <c r="C341" s="344" t="n">
        <f aca="false">IF(F341&gt;0,$D$8,0)</f>
        <v>0</v>
      </c>
      <c r="D341" s="345" t="n">
        <f aca="false">IF(C341&gt;0,$D$7*(C341/12*(1+C341/12)^$D$9)/((1+C341/12)^$D$9-1),0)</f>
        <v>0</v>
      </c>
      <c r="E341" s="350" t="n">
        <v>330</v>
      </c>
      <c r="F341" s="351" t="n">
        <f aca="false">IF(F340-G340&lt;0,0,F340-G340)</f>
        <v>0</v>
      </c>
      <c r="G341" s="351" t="n">
        <f aca="false">IF(F341&lt;=0,0,IF(F341&lt;D340,F341,D340-H341))</f>
        <v>0</v>
      </c>
      <c r="H341" s="351" t="n">
        <f aca="false">IF(F341&lt;0,0,F341*(C340/12))</f>
        <v>0</v>
      </c>
      <c r="I341" s="356"/>
      <c r="J341" s="356"/>
      <c r="K341" s="352" t="n">
        <f aca="false">IF(F341&gt;1,1,0)</f>
        <v>0</v>
      </c>
      <c r="L341" s="8"/>
      <c r="M341" s="8"/>
      <c r="N341" s="333"/>
      <c r="O341" s="333"/>
      <c r="P341" s="333"/>
      <c r="Q341" s="333"/>
      <c r="R341" s="333"/>
      <c r="S341" s="333"/>
      <c r="T341" s="333"/>
      <c r="U341" s="333"/>
      <c r="V341" s="333"/>
      <c r="W341" s="333"/>
      <c r="X341" s="333"/>
      <c r="Y341" s="333"/>
      <c r="Z341" s="333"/>
    </row>
    <row r="342" customFormat="false" ht="12" hidden="false" customHeight="true" outlineLevel="0" collapsed="false">
      <c r="A342" s="8"/>
      <c r="B342" s="355"/>
      <c r="C342" s="344" t="n">
        <f aca="false">IF(F342&gt;0,$D$8,0)</f>
        <v>0</v>
      </c>
      <c r="D342" s="345" t="n">
        <f aca="false">IF(C342&gt;0,$D$7*(C342/12*(1+C342/12)^$D$9)/((1+C342/12)^$D$9-1),0)</f>
        <v>0</v>
      </c>
      <c r="E342" s="350" t="n">
        <v>331</v>
      </c>
      <c r="F342" s="351" t="n">
        <f aca="false">IF(F341-G341&lt;0,0,F341-G341)</f>
        <v>0</v>
      </c>
      <c r="G342" s="351" t="n">
        <f aca="false">IF(F342&lt;=0,0,IF(F342&lt;D341,F342,D341-H342))</f>
        <v>0</v>
      </c>
      <c r="H342" s="351" t="n">
        <f aca="false">IF(F342&lt;0,0,F342*(C341/12))</f>
        <v>0</v>
      </c>
      <c r="I342" s="356"/>
      <c r="J342" s="356"/>
      <c r="K342" s="352" t="n">
        <f aca="false">IF(F342&gt;1,1,0)</f>
        <v>0</v>
      </c>
      <c r="L342" s="8"/>
      <c r="M342" s="8"/>
      <c r="N342" s="333"/>
      <c r="O342" s="333"/>
      <c r="P342" s="333"/>
      <c r="Q342" s="333"/>
      <c r="R342" s="333"/>
      <c r="S342" s="333"/>
      <c r="T342" s="333"/>
      <c r="U342" s="333"/>
      <c r="V342" s="333"/>
      <c r="W342" s="333"/>
      <c r="X342" s="333"/>
      <c r="Y342" s="333"/>
      <c r="Z342" s="333"/>
    </row>
    <row r="343" customFormat="false" ht="12" hidden="false" customHeight="true" outlineLevel="0" collapsed="false">
      <c r="A343" s="8"/>
      <c r="B343" s="355"/>
      <c r="C343" s="344" t="n">
        <f aca="false">IF(F343&gt;0,$D$8,0)</f>
        <v>0</v>
      </c>
      <c r="D343" s="345" t="n">
        <f aca="false">IF(C343&gt;0,$D$7*(C343/12*(1+C343/12)^$D$9)/((1+C343/12)^$D$9-1),0)</f>
        <v>0</v>
      </c>
      <c r="E343" s="350" t="n">
        <v>332</v>
      </c>
      <c r="F343" s="351" t="n">
        <f aca="false">IF(F342-G342&lt;0,0,F342-G342)</f>
        <v>0</v>
      </c>
      <c r="G343" s="351" t="n">
        <f aca="false">IF(F343&lt;=0,0,IF(F343&lt;D342,F343,D342-H343))</f>
        <v>0</v>
      </c>
      <c r="H343" s="351" t="n">
        <f aca="false">IF(F343&lt;0,0,F343*(C342/12))</f>
        <v>0</v>
      </c>
      <c r="I343" s="356"/>
      <c r="J343" s="356"/>
      <c r="K343" s="352" t="n">
        <f aca="false">IF(F343&gt;1,1,0)</f>
        <v>0</v>
      </c>
      <c r="L343" s="8"/>
      <c r="M343" s="8"/>
      <c r="N343" s="333"/>
      <c r="O343" s="333"/>
      <c r="P343" s="333"/>
      <c r="Q343" s="333"/>
      <c r="R343" s="333"/>
      <c r="S343" s="333"/>
      <c r="T343" s="333"/>
      <c r="U343" s="333"/>
      <c r="V343" s="333"/>
      <c r="W343" s="333"/>
      <c r="X343" s="333"/>
      <c r="Y343" s="333"/>
      <c r="Z343" s="333"/>
    </row>
    <row r="344" customFormat="false" ht="12" hidden="false" customHeight="true" outlineLevel="0" collapsed="false">
      <c r="A344" s="8"/>
      <c r="B344" s="355"/>
      <c r="C344" s="344" t="n">
        <f aca="false">IF(F344&gt;0,$D$8,0)</f>
        <v>0</v>
      </c>
      <c r="D344" s="345" t="n">
        <f aca="false">IF(C344&gt;0,$D$7*(C344/12*(1+C344/12)^$D$9)/((1+C344/12)^$D$9-1),0)</f>
        <v>0</v>
      </c>
      <c r="E344" s="350" t="n">
        <v>333</v>
      </c>
      <c r="F344" s="351" t="n">
        <f aca="false">IF(F343-G343&lt;0,0,F343-G343)</f>
        <v>0</v>
      </c>
      <c r="G344" s="351" t="n">
        <f aca="false">IF(F344&lt;=0,0,IF(F344&lt;D343,F344,D343-H344))</f>
        <v>0</v>
      </c>
      <c r="H344" s="351" t="n">
        <f aca="false">IF(F344&lt;0,0,F344*(C343/12))</f>
        <v>0</v>
      </c>
      <c r="I344" s="356"/>
      <c r="J344" s="356"/>
      <c r="K344" s="352" t="n">
        <f aca="false">IF(F344&gt;1,1,0)</f>
        <v>0</v>
      </c>
      <c r="L344" s="8"/>
      <c r="M344" s="8"/>
      <c r="N344" s="333"/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</row>
    <row r="345" customFormat="false" ht="12" hidden="false" customHeight="true" outlineLevel="0" collapsed="false">
      <c r="A345" s="8"/>
      <c r="B345" s="355"/>
      <c r="C345" s="344" t="n">
        <f aca="false">IF(F345&gt;0,$D$8,0)</f>
        <v>0</v>
      </c>
      <c r="D345" s="345" t="n">
        <f aca="false">IF(C345&gt;0,$D$7*(C345/12*(1+C345/12)^$D$9)/((1+C345/12)^$D$9-1),0)</f>
        <v>0</v>
      </c>
      <c r="E345" s="350" t="n">
        <v>334</v>
      </c>
      <c r="F345" s="351" t="n">
        <f aca="false">IF(F344-G344&lt;0,0,F344-G344)</f>
        <v>0</v>
      </c>
      <c r="G345" s="351" t="n">
        <f aca="false">IF(F345&lt;=0,0,IF(F345&lt;D344,F345,D344-H345))</f>
        <v>0</v>
      </c>
      <c r="H345" s="351" t="n">
        <f aca="false">IF(F345&lt;0,0,F345*(C344/12))</f>
        <v>0</v>
      </c>
      <c r="I345" s="356"/>
      <c r="J345" s="356"/>
      <c r="K345" s="352" t="n">
        <f aca="false">IF(F345&gt;1,1,0)</f>
        <v>0</v>
      </c>
      <c r="L345" s="8"/>
      <c r="M345" s="8"/>
      <c r="N345" s="333"/>
      <c r="O345" s="333"/>
      <c r="P345" s="333"/>
      <c r="Q345" s="333"/>
      <c r="R345" s="333"/>
      <c r="S345" s="333"/>
      <c r="T345" s="333"/>
      <c r="U345" s="333"/>
      <c r="V345" s="333"/>
      <c r="W345" s="333"/>
      <c r="X345" s="333"/>
      <c r="Y345" s="333"/>
      <c r="Z345" s="333"/>
    </row>
    <row r="346" customFormat="false" ht="12" hidden="false" customHeight="true" outlineLevel="0" collapsed="false">
      <c r="A346" s="8"/>
      <c r="B346" s="355"/>
      <c r="C346" s="344" t="n">
        <f aca="false">IF(F346&gt;0,$D$8,0)</f>
        <v>0</v>
      </c>
      <c r="D346" s="345" t="n">
        <f aca="false">IF(C346&gt;0,$D$7*(C346/12*(1+C346/12)^$D$9)/((1+C346/12)^$D$9-1),0)</f>
        <v>0</v>
      </c>
      <c r="E346" s="350" t="n">
        <v>335</v>
      </c>
      <c r="F346" s="351" t="n">
        <f aca="false">IF(F345-G345&lt;0,0,F345-G345)</f>
        <v>0</v>
      </c>
      <c r="G346" s="351" t="n">
        <f aca="false">IF(F346&lt;=0,0,IF(F346&lt;D345,F346,D345-H346))</f>
        <v>0</v>
      </c>
      <c r="H346" s="351" t="n">
        <f aca="false">IF(F346&lt;0,0,F346*(C345/12))</f>
        <v>0</v>
      </c>
      <c r="I346" s="356"/>
      <c r="J346" s="356"/>
      <c r="K346" s="352" t="n">
        <f aca="false">IF(F346&gt;1,1,0)</f>
        <v>0</v>
      </c>
      <c r="L346" s="8"/>
      <c r="M346" s="8"/>
      <c r="N346" s="333"/>
      <c r="O346" s="333"/>
      <c r="P346" s="333"/>
      <c r="Q346" s="333"/>
      <c r="R346" s="333"/>
      <c r="S346" s="333"/>
      <c r="T346" s="333"/>
      <c r="U346" s="333"/>
      <c r="V346" s="333"/>
      <c r="W346" s="333"/>
      <c r="X346" s="333"/>
      <c r="Y346" s="333"/>
      <c r="Z346" s="333"/>
    </row>
    <row r="347" customFormat="false" ht="12" hidden="false" customHeight="true" outlineLevel="0" collapsed="false">
      <c r="A347" s="8"/>
      <c r="B347" s="355"/>
      <c r="C347" s="344" t="n">
        <f aca="false">IF(F347&gt;0,$D$8,0)</f>
        <v>0</v>
      </c>
      <c r="D347" s="345" t="n">
        <f aca="false">IF(C347&gt;0,$D$7*(C347/12*(1+C347/12)^$D$9)/((1+C347/12)^$D$9-1),0)</f>
        <v>0</v>
      </c>
      <c r="E347" s="357" t="n">
        <v>336</v>
      </c>
      <c r="F347" s="351" t="n">
        <f aca="false">IF(F346-G346&lt;0,0,F346-G346)</f>
        <v>0</v>
      </c>
      <c r="G347" s="351" t="n">
        <f aca="false">IF(F347&lt;=0,0,IF(F347&lt;D346,F347,D346-H347))</f>
        <v>0</v>
      </c>
      <c r="H347" s="351" t="n">
        <f aca="false">IF(F347&lt;0,0,F347*(C346/12))</f>
        <v>0</v>
      </c>
      <c r="I347" s="356"/>
      <c r="J347" s="356"/>
      <c r="K347" s="358" t="n">
        <f aca="false">IF(F347&gt;1,1,0)</f>
        <v>0</v>
      </c>
      <c r="L347" s="8"/>
      <c r="M347" s="8"/>
      <c r="N347" s="333"/>
      <c r="O347" s="333"/>
      <c r="P347" s="333"/>
      <c r="Q347" s="333"/>
      <c r="R347" s="333"/>
      <c r="S347" s="333"/>
      <c r="T347" s="333"/>
      <c r="U347" s="333"/>
      <c r="V347" s="333"/>
      <c r="W347" s="333"/>
      <c r="X347" s="333"/>
      <c r="Y347" s="333"/>
      <c r="Z347" s="333"/>
    </row>
    <row r="348" customFormat="false" ht="12" hidden="false" customHeight="true" outlineLevel="0" collapsed="false">
      <c r="A348" s="8"/>
      <c r="B348" s="355" t="n">
        <v>29</v>
      </c>
      <c r="C348" s="344" t="n">
        <f aca="false">IF(F348&gt;0,$D$8,0)</f>
        <v>0</v>
      </c>
      <c r="D348" s="345" t="n">
        <f aca="false">IF(C348&gt;0,$D$7*(C348/12*(1+C348/12)^$D$9)/((1+C348/12)^$D$9-1),0)</f>
        <v>0</v>
      </c>
      <c r="E348" s="346" t="n">
        <v>337</v>
      </c>
      <c r="F348" s="351" t="n">
        <f aca="false">IF(F347-G347&lt;0,0,F347-G347)</f>
        <v>0</v>
      </c>
      <c r="G348" s="351" t="n">
        <f aca="false">IF(F348&lt;=0,0,IF(F348&lt;D347,F348,D347-H348))</f>
        <v>0</v>
      </c>
      <c r="H348" s="351" t="n">
        <f aca="false">IF(F348&lt;0,0,F348*(C347/12))</f>
        <v>0</v>
      </c>
      <c r="I348" s="356" t="n">
        <f aca="false">SUM(G348:G359)</f>
        <v>0</v>
      </c>
      <c r="J348" s="356" t="n">
        <f aca="false">SUM(H348:H359)</f>
        <v>0</v>
      </c>
      <c r="K348" s="349" t="n">
        <f aca="false">IF(F348&gt;1,1,0)</f>
        <v>0</v>
      </c>
      <c r="L348" s="8"/>
      <c r="M348" s="8"/>
      <c r="N348" s="333"/>
      <c r="O348" s="333"/>
      <c r="P348" s="333"/>
      <c r="Q348" s="333"/>
      <c r="R348" s="333"/>
      <c r="S348" s="333"/>
      <c r="T348" s="333"/>
      <c r="U348" s="333"/>
      <c r="V348" s="333"/>
      <c r="W348" s="333"/>
      <c r="X348" s="333"/>
      <c r="Y348" s="333"/>
      <c r="Z348" s="333"/>
    </row>
    <row r="349" customFormat="false" ht="12" hidden="false" customHeight="true" outlineLevel="0" collapsed="false">
      <c r="A349" s="8"/>
      <c r="B349" s="355"/>
      <c r="C349" s="344" t="n">
        <f aca="false">IF(F349&gt;0,$D$8,0)</f>
        <v>0</v>
      </c>
      <c r="D349" s="345" t="n">
        <f aca="false">IF(C349&gt;0,$D$7*(C349/12*(1+C349/12)^$D$9)/((1+C349/12)^$D$9-1),0)</f>
        <v>0</v>
      </c>
      <c r="E349" s="350" t="n">
        <v>338</v>
      </c>
      <c r="F349" s="351" t="n">
        <f aca="false">IF(F348-G348&lt;0,0,F348-G348)</f>
        <v>0</v>
      </c>
      <c r="G349" s="351" t="n">
        <f aca="false">IF(F349&lt;=0,0,IF(F349&lt;D348,F349,D348-H349))</f>
        <v>0</v>
      </c>
      <c r="H349" s="351" t="n">
        <f aca="false">IF(F349&lt;0,0,F349*(C348/12))</f>
        <v>0</v>
      </c>
      <c r="I349" s="356"/>
      <c r="J349" s="356"/>
      <c r="K349" s="352" t="n">
        <f aca="false">IF(F349&gt;1,1,0)</f>
        <v>0</v>
      </c>
      <c r="L349" s="8"/>
      <c r="M349" s="8"/>
      <c r="N349" s="333"/>
      <c r="O349" s="333"/>
      <c r="P349" s="333"/>
      <c r="Q349" s="333"/>
      <c r="R349" s="333"/>
      <c r="S349" s="333"/>
      <c r="T349" s="333"/>
      <c r="U349" s="333"/>
      <c r="V349" s="333"/>
      <c r="W349" s="333"/>
      <c r="X349" s="333"/>
      <c r="Y349" s="333"/>
      <c r="Z349" s="333"/>
    </row>
    <row r="350" customFormat="false" ht="12" hidden="false" customHeight="true" outlineLevel="0" collapsed="false">
      <c r="A350" s="8"/>
      <c r="B350" s="355"/>
      <c r="C350" s="344" t="n">
        <f aca="false">IF(F350&gt;0,$D$8,0)</f>
        <v>0</v>
      </c>
      <c r="D350" s="345" t="n">
        <f aca="false">IF(C350&gt;0,$D$7*(C350/12*(1+C350/12)^$D$9)/((1+C350/12)^$D$9-1),0)</f>
        <v>0</v>
      </c>
      <c r="E350" s="350" t="n">
        <v>339</v>
      </c>
      <c r="F350" s="351" t="n">
        <f aca="false">IF(F349-G349&lt;0,0,F349-G349)</f>
        <v>0</v>
      </c>
      <c r="G350" s="351" t="n">
        <f aca="false">IF(F350&lt;=0,0,IF(F350&lt;D349,F350,D349-H350))</f>
        <v>0</v>
      </c>
      <c r="H350" s="351" t="n">
        <f aca="false">IF(F350&lt;0,0,F350*(C349/12))</f>
        <v>0</v>
      </c>
      <c r="I350" s="356"/>
      <c r="J350" s="356"/>
      <c r="K350" s="352" t="n">
        <f aca="false">IF(F350&gt;1,1,0)</f>
        <v>0</v>
      </c>
      <c r="L350" s="8"/>
      <c r="M350" s="8"/>
      <c r="N350" s="333"/>
      <c r="O350" s="333"/>
      <c r="P350" s="333"/>
      <c r="Q350" s="333"/>
      <c r="R350" s="333"/>
      <c r="S350" s="333"/>
      <c r="T350" s="333"/>
      <c r="U350" s="333"/>
      <c r="V350" s="333"/>
      <c r="W350" s="333"/>
      <c r="X350" s="333"/>
      <c r="Y350" s="333"/>
      <c r="Z350" s="333"/>
    </row>
    <row r="351" customFormat="false" ht="12" hidden="false" customHeight="true" outlineLevel="0" collapsed="false">
      <c r="A351" s="8"/>
      <c r="B351" s="355"/>
      <c r="C351" s="344" t="n">
        <f aca="false">IF(F351&gt;0,$D$8,0)</f>
        <v>0</v>
      </c>
      <c r="D351" s="345" t="n">
        <f aca="false">IF(C351&gt;0,$D$7*(C351/12*(1+C351/12)^$D$9)/((1+C351/12)^$D$9-1),0)</f>
        <v>0</v>
      </c>
      <c r="E351" s="350" t="n">
        <v>340</v>
      </c>
      <c r="F351" s="351" t="n">
        <f aca="false">IF(F350-G350&lt;0,0,F350-G350)</f>
        <v>0</v>
      </c>
      <c r="G351" s="351" t="n">
        <f aca="false">IF(F351&lt;=0,0,IF(F351&lt;D350,F351,D350-H351))</f>
        <v>0</v>
      </c>
      <c r="H351" s="351" t="n">
        <f aca="false">IF(F351&lt;0,0,F351*(C350/12))</f>
        <v>0</v>
      </c>
      <c r="I351" s="356"/>
      <c r="J351" s="356"/>
      <c r="K351" s="352" t="n">
        <f aca="false">IF(F351&gt;1,1,0)</f>
        <v>0</v>
      </c>
      <c r="L351" s="8"/>
      <c r="M351" s="8"/>
      <c r="N351" s="333"/>
      <c r="O351" s="333"/>
      <c r="P351" s="333"/>
      <c r="Q351" s="333"/>
      <c r="R351" s="333"/>
      <c r="S351" s="333"/>
      <c r="T351" s="333"/>
      <c r="U351" s="333"/>
      <c r="V351" s="333"/>
      <c r="W351" s="333"/>
      <c r="X351" s="333"/>
      <c r="Y351" s="333"/>
      <c r="Z351" s="333"/>
    </row>
    <row r="352" customFormat="false" ht="12" hidden="false" customHeight="true" outlineLevel="0" collapsed="false">
      <c r="A352" s="8"/>
      <c r="B352" s="355"/>
      <c r="C352" s="344" t="n">
        <f aca="false">IF(F352&gt;0,$D$8,0)</f>
        <v>0</v>
      </c>
      <c r="D352" s="345" t="n">
        <f aca="false">IF(C352&gt;0,$D$7*(C352/12*(1+C352/12)^$D$9)/((1+C352/12)^$D$9-1),0)</f>
        <v>0</v>
      </c>
      <c r="E352" s="350" t="n">
        <v>341</v>
      </c>
      <c r="F352" s="351" t="n">
        <f aca="false">IF(F351-G351&lt;0,0,F351-G351)</f>
        <v>0</v>
      </c>
      <c r="G352" s="351" t="n">
        <f aca="false">IF(F352&lt;=0,0,IF(F352&lt;D351,F352,D351-H352))</f>
        <v>0</v>
      </c>
      <c r="H352" s="351" t="n">
        <f aca="false">IF(F352&lt;0,0,F352*(C351/12))</f>
        <v>0</v>
      </c>
      <c r="I352" s="356"/>
      <c r="J352" s="356"/>
      <c r="K352" s="352" t="n">
        <f aca="false">IF(F352&gt;1,1,0)</f>
        <v>0</v>
      </c>
      <c r="L352" s="8"/>
      <c r="M352" s="8"/>
      <c r="N352" s="333"/>
      <c r="O352" s="333"/>
      <c r="P352" s="333"/>
      <c r="Q352" s="333"/>
      <c r="R352" s="333"/>
      <c r="S352" s="333"/>
      <c r="T352" s="333"/>
      <c r="U352" s="333"/>
      <c r="V352" s="333"/>
      <c r="W352" s="333"/>
      <c r="X352" s="333"/>
      <c r="Y352" s="333"/>
      <c r="Z352" s="333"/>
    </row>
    <row r="353" customFormat="false" ht="12" hidden="false" customHeight="true" outlineLevel="0" collapsed="false">
      <c r="A353" s="8"/>
      <c r="B353" s="355"/>
      <c r="C353" s="344" t="n">
        <f aca="false">IF(F353&gt;0,$D$8,0)</f>
        <v>0</v>
      </c>
      <c r="D353" s="345" t="n">
        <f aca="false">IF(C353&gt;0,$D$7*(C353/12*(1+C353/12)^$D$9)/((1+C353/12)^$D$9-1),0)</f>
        <v>0</v>
      </c>
      <c r="E353" s="350" t="n">
        <v>342</v>
      </c>
      <c r="F353" s="351" t="n">
        <f aca="false">IF(F352-G352&lt;0,0,F352-G352)</f>
        <v>0</v>
      </c>
      <c r="G353" s="351" t="n">
        <f aca="false">IF(F353&lt;=0,0,IF(F353&lt;D352,F353,D352-H353))</f>
        <v>0</v>
      </c>
      <c r="H353" s="351" t="n">
        <f aca="false">IF(F353&lt;0,0,F353*(C352/12))</f>
        <v>0</v>
      </c>
      <c r="I353" s="356"/>
      <c r="J353" s="356"/>
      <c r="K353" s="352" t="n">
        <f aca="false">IF(F353&gt;1,1,0)</f>
        <v>0</v>
      </c>
      <c r="L353" s="8"/>
      <c r="M353" s="8"/>
      <c r="N353" s="333"/>
      <c r="O353" s="333"/>
      <c r="P353" s="333"/>
      <c r="Q353" s="333"/>
      <c r="R353" s="333"/>
      <c r="S353" s="333"/>
      <c r="T353" s="333"/>
      <c r="U353" s="333"/>
      <c r="V353" s="333"/>
      <c r="W353" s="333"/>
      <c r="X353" s="333"/>
      <c r="Y353" s="333"/>
      <c r="Z353" s="333"/>
    </row>
    <row r="354" customFormat="false" ht="12" hidden="false" customHeight="true" outlineLevel="0" collapsed="false">
      <c r="A354" s="8"/>
      <c r="B354" s="355"/>
      <c r="C354" s="344" t="n">
        <f aca="false">IF(F354&gt;0,$D$8,0)</f>
        <v>0</v>
      </c>
      <c r="D354" s="345" t="n">
        <f aca="false">IF(C354&gt;0,$D$7*(C354/12*(1+C354/12)^$D$9)/((1+C354/12)^$D$9-1),0)</f>
        <v>0</v>
      </c>
      <c r="E354" s="350" t="n">
        <v>343</v>
      </c>
      <c r="F354" s="351" t="n">
        <f aca="false">IF(F353-G353&lt;0,0,F353-G353)</f>
        <v>0</v>
      </c>
      <c r="G354" s="351" t="n">
        <f aca="false">IF(F354&lt;=0,0,IF(F354&lt;D353,F354,D353-H354))</f>
        <v>0</v>
      </c>
      <c r="H354" s="351" t="n">
        <f aca="false">IF(F354&lt;0,0,F354*(C353/12))</f>
        <v>0</v>
      </c>
      <c r="I354" s="356"/>
      <c r="J354" s="356"/>
      <c r="K354" s="352" t="n">
        <f aca="false">IF(F354&gt;1,1,0)</f>
        <v>0</v>
      </c>
      <c r="L354" s="8"/>
      <c r="M354" s="8"/>
      <c r="N354" s="333"/>
      <c r="O354" s="333"/>
      <c r="P354" s="333"/>
      <c r="Q354" s="333"/>
      <c r="R354" s="333"/>
      <c r="S354" s="333"/>
      <c r="T354" s="333"/>
      <c r="U354" s="333"/>
      <c r="V354" s="333"/>
      <c r="W354" s="333"/>
      <c r="X354" s="333"/>
      <c r="Y354" s="333"/>
      <c r="Z354" s="333"/>
    </row>
    <row r="355" customFormat="false" ht="12" hidden="false" customHeight="true" outlineLevel="0" collapsed="false">
      <c r="A355" s="8"/>
      <c r="B355" s="355"/>
      <c r="C355" s="344" t="n">
        <f aca="false">IF(F355&gt;0,$D$8,0)</f>
        <v>0</v>
      </c>
      <c r="D355" s="345" t="n">
        <f aca="false">IF(C355&gt;0,$D$7*(C355/12*(1+C355/12)^$D$9)/((1+C355/12)^$D$9-1),0)</f>
        <v>0</v>
      </c>
      <c r="E355" s="350" t="n">
        <v>344</v>
      </c>
      <c r="F355" s="351" t="n">
        <f aca="false">IF(F354-G354&lt;0,0,F354-G354)</f>
        <v>0</v>
      </c>
      <c r="G355" s="351" t="n">
        <f aca="false">IF(F355&lt;=0,0,IF(F355&lt;D354,F355,D354-H355))</f>
        <v>0</v>
      </c>
      <c r="H355" s="351" t="n">
        <f aca="false">IF(F355&lt;0,0,F355*(C354/12))</f>
        <v>0</v>
      </c>
      <c r="I355" s="356"/>
      <c r="J355" s="356"/>
      <c r="K355" s="352" t="n">
        <f aca="false">IF(F355&gt;1,1,0)</f>
        <v>0</v>
      </c>
      <c r="L355" s="8"/>
      <c r="M355" s="8"/>
      <c r="N355" s="333"/>
      <c r="O355" s="333"/>
      <c r="P355" s="333"/>
      <c r="Q355" s="333"/>
      <c r="R355" s="333"/>
      <c r="S355" s="333"/>
      <c r="T355" s="333"/>
      <c r="U355" s="333"/>
      <c r="V355" s="333"/>
      <c r="W355" s="333"/>
      <c r="X355" s="333"/>
      <c r="Y355" s="333"/>
      <c r="Z355" s="333"/>
    </row>
    <row r="356" customFormat="false" ht="12" hidden="false" customHeight="true" outlineLevel="0" collapsed="false">
      <c r="A356" s="8"/>
      <c r="B356" s="355"/>
      <c r="C356" s="344" t="n">
        <f aca="false">IF(F356&gt;0,$D$8,0)</f>
        <v>0</v>
      </c>
      <c r="D356" s="345" t="n">
        <f aca="false">IF(C356&gt;0,$D$7*(C356/12*(1+C356/12)^$D$9)/((1+C356/12)^$D$9-1),0)</f>
        <v>0</v>
      </c>
      <c r="E356" s="350" t="n">
        <v>345</v>
      </c>
      <c r="F356" s="351" t="n">
        <f aca="false">IF(F355-G355&lt;0,0,F355-G355)</f>
        <v>0</v>
      </c>
      <c r="G356" s="351" t="n">
        <f aca="false">IF(F356&lt;=0,0,IF(F356&lt;D355,F356,D355-H356))</f>
        <v>0</v>
      </c>
      <c r="H356" s="351" t="n">
        <f aca="false">IF(F356&lt;0,0,F356*(C355/12))</f>
        <v>0</v>
      </c>
      <c r="I356" s="356"/>
      <c r="J356" s="356"/>
      <c r="K356" s="352" t="n">
        <f aca="false">IF(F356&gt;1,1,0)</f>
        <v>0</v>
      </c>
      <c r="L356" s="8"/>
      <c r="M356" s="8"/>
      <c r="N356" s="333"/>
      <c r="O356" s="333"/>
      <c r="P356" s="333"/>
      <c r="Q356" s="333"/>
      <c r="R356" s="333"/>
      <c r="S356" s="333"/>
      <c r="T356" s="333"/>
      <c r="U356" s="333"/>
      <c r="V356" s="333"/>
      <c r="W356" s="333"/>
      <c r="X356" s="333"/>
      <c r="Y356" s="333"/>
      <c r="Z356" s="333"/>
    </row>
    <row r="357" customFormat="false" ht="12" hidden="false" customHeight="true" outlineLevel="0" collapsed="false">
      <c r="A357" s="8"/>
      <c r="B357" s="355"/>
      <c r="C357" s="344" t="n">
        <f aca="false">IF(F357&gt;0,$D$8,0)</f>
        <v>0</v>
      </c>
      <c r="D357" s="345" t="n">
        <f aca="false">IF(C357&gt;0,$D$7*(C357/12*(1+C357/12)^$D$9)/((1+C357/12)^$D$9-1),0)</f>
        <v>0</v>
      </c>
      <c r="E357" s="350" t="n">
        <v>346</v>
      </c>
      <c r="F357" s="351" t="n">
        <f aca="false">IF(F356-G356&lt;0,0,F356-G356)</f>
        <v>0</v>
      </c>
      <c r="G357" s="351" t="n">
        <f aca="false">IF(F357&lt;=0,0,IF(F357&lt;D356,F357,D356-H357))</f>
        <v>0</v>
      </c>
      <c r="H357" s="351" t="n">
        <f aca="false">IF(F357&lt;0,0,F357*(C356/12))</f>
        <v>0</v>
      </c>
      <c r="I357" s="356"/>
      <c r="J357" s="356"/>
      <c r="K357" s="352" t="n">
        <f aca="false">IF(F357&gt;1,1,0)</f>
        <v>0</v>
      </c>
      <c r="L357" s="8"/>
      <c r="M357" s="8"/>
      <c r="N357" s="333"/>
      <c r="O357" s="333"/>
      <c r="P357" s="333"/>
      <c r="Q357" s="333"/>
      <c r="R357" s="333"/>
      <c r="S357" s="333"/>
      <c r="T357" s="333"/>
      <c r="U357" s="333"/>
      <c r="V357" s="333"/>
      <c r="W357" s="333"/>
      <c r="X357" s="333"/>
      <c r="Y357" s="333"/>
      <c r="Z357" s="333"/>
    </row>
    <row r="358" customFormat="false" ht="12" hidden="false" customHeight="true" outlineLevel="0" collapsed="false">
      <c r="A358" s="8"/>
      <c r="B358" s="355"/>
      <c r="C358" s="344" t="n">
        <f aca="false">IF(F358&gt;0,$D$8,0)</f>
        <v>0</v>
      </c>
      <c r="D358" s="345" t="n">
        <f aca="false">IF(C358&gt;0,$D$7*(C358/12*(1+C358/12)^$D$9)/((1+C358/12)^$D$9-1),0)</f>
        <v>0</v>
      </c>
      <c r="E358" s="350" t="n">
        <v>347</v>
      </c>
      <c r="F358" s="351" t="n">
        <f aca="false">IF(F357-G357&lt;0,0,F357-G357)</f>
        <v>0</v>
      </c>
      <c r="G358" s="351" t="n">
        <f aca="false">IF(F358&lt;=0,0,IF(F358&lt;D357,F358,D357-H358))</f>
        <v>0</v>
      </c>
      <c r="H358" s="351" t="n">
        <f aca="false">IF(F358&lt;0,0,F358*(C357/12))</f>
        <v>0</v>
      </c>
      <c r="I358" s="356"/>
      <c r="J358" s="356"/>
      <c r="K358" s="352" t="n">
        <f aca="false">IF(F358&gt;1,1,0)</f>
        <v>0</v>
      </c>
      <c r="L358" s="8"/>
      <c r="M358" s="8"/>
      <c r="N358" s="333"/>
      <c r="O358" s="333"/>
      <c r="P358" s="333"/>
      <c r="Q358" s="333"/>
      <c r="R358" s="333"/>
      <c r="S358" s="333"/>
      <c r="T358" s="333"/>
      <c r="U358" s="333"/>
      <c r="V358" s="333"/>
      <c r="W358" s="333"/>
      <c r="X358" s="333"/>
      <c r="Y358" s="333"/>
      <c r="Z358" s="333"/>
    </row>
    <row r="359" customFormat="false" ht="12" hidden="false" customHeight="true" outlineLevel="0" collapsed="false">
      <c r="A359" s="8"/>
      <c r="B359" s="355"/>
      <c r="C359" s="344" t="n">
        <f aca="false">IF(F359&gt;0,$D$8,0)</f>
        <v>0</v>
      </c>
      <c r="D359" s="345" t="n">
        <f aca="false">IF(C359&gt;0,$D$7*(C359/12*(1+C359/12)^$D$9)/((1+C359/12)^$D$9-1),0)</f>
        <v>0</v>
      </c>
      <c r="E359" s="357" t="n">
        <v>348</v>
      </c>
      <c r="F359" s="351" t="n">
        <f aca="false">IF(F358-G358&lt;0,0,F358-G358)</f>
        <v>0</v>
      </c>
      <c r="G359" s="351" t="n">
        <f aca="false">IF(F359&lt;=0,0,IF(F359&lt;D358,F359,D358-H359))</f>
        <v>0</v>
      </c>
      <c r="H359" s="351" t="n">
        <f aca="false">IF(F359&lt;0,0,F359*(C358/12))</f>
        <v>0</v>
      </c>
      <c r="I359" s="356"/>
      <c r="J359" s="356"/>
      <c r="K359" s="358" t="n">
        <f aca="false">IF(F359&gt;1,1,0)</f>
        <v>0</v>
      </c>
      <c r="L359" s="8"/>
      <c r="M359" s="8"/>
      <c r="N359" s="333"/>
      <c r="O359" s="333"/>
      <c r="P359" s="333"/>
      <c r="Q359" s="333"/>
      <c r="R359" s="333"/>
      <c r="S359" s="333"/>
      <c r="T359" s="333"/>
      <c r="U359" s="333"/>
      <c r="V359" s="333"/>
      <c r="W359" s="333"/>
      <c r="X359" s="333"/>
      <c r="Y359" s="333"/>
      <c r="Z359" s="333"/>
    </row>
    <row r="360" customFormat="false" ht="12" hidden="false" customHeight="true" outlineLevel="0" collapsed="false">
      <c r="A360" s="8"/>
      <c r="B360" s="355" t="n">
        <v>30</v>
      </c>
      <c r="C360" s="344" t="n">
        <f aca="false">IF(F360&gt;0,$D$8,0)</f>
        <v>0</v>
      </c>
      <c r="D360" s="345" t="n">
        <f aca="false">IF(C360&gt;0,$D$7*(C360/12*(1+C360/12)^$D$9)/((1+C360/12)^$D$9-1),0)</f>
        <v>0</v>
      </c>
      <c r="E360" s="346" t="n">
        <v>349</v>
      </c>
      <c r="F360" s="351" t="n">
        <f aca="false">IF(F359-G359&lt;0,0,F359-G359)</f>
        <v>0</v>
      </c>
      <c r="G360" s="351" t="n">
        <f aca="false">IF(F360&lt;=0,0,IF(F360&lt;D359,F360,D359-H360))</f>
        <v>0</v>
      </c>
      <c r="H360" s="351" t="n">
        <f aca="false">IF(F360&lt;0,0,F360*(C359/12))</f>
        <v>0</v>
      </c>
      <c r="I360" s="356" t="n">
        <f aca="false">SUM(G360:G371)</f>
        <v>0</v>
      </c>
      <c r="J360" s="356" t="n">
        <f aca="false">SUM(H360:H371)</f>
        <v>0</v>
      </c>
      <c r="K360" s="349" t="n">
        <f aca="false">IF(F360&gt;1,1,0)</f>
        <v>0</v>
      </c>
      <c r="L360" s="8"/>
      <c r="M360" s="8"/>
      <c r="N360" s="333"/>
      <c r="O360" s="333"/>
      <c r="P360" s="333"/>
      <c r="Q360" s="333"/>
      <c r="R360" s="333"/>
      <c r="S360" s="333"/>
      <c r="T360" s="333"/>
      <c r="U360" s="333"/>
      <c r="V360" s="333"/>
      <c r="W360" s="333"/>
      <c r="X360" s="333"/>
      <c r="Y360" s="333"/>
      <c r="Z360" s="333"/>
    </row>
    <row r="361" customFormat="false" ht="12" hidden="false" customHeight="true" outlineLevel="0" collapsed="false">
      <c r="A361" s="8"/>
      <c r="B361" s="355"/>
      <c r="C361" s="344" t="n">
        <f aca="false">IF(F361&gt;0,$D$8,0)</f>
        <v>0</v>
      </c>
      <c r="D361" s="345" t="n">
        <f aca="false">IF(C361&gt;0,$D$7*(C361/12*(1+C361/12)^$D$9)/((1+C361/12)^$D$9-1),0)</f>
        <v>0</v>
      </c>
      <c r="E361" s="350" t="n">
        <v>350</v>
      </c>
      <c r="F361" s="351" t="n">
        <f aca="false">IF(F360-G360&lt;0,0,F360-G360)</f>
        <v>0</v>
      </c>
      <c r="G361" s="351" t="n">
        <f aca="false">IF(F361&lt;=0,0,IF(F361&lt;D360,F361,D360-H361))</f>
        <v>0</v>
      </c>
      <c r="H361" s="351" t="n">
        <f aca="false">IF(F361&lt;0,0,F361*(C360/12))</f>
        <v>0</v>
      </c>
      <c r="I361" s="356"/>
      <c r="J361" s="356"/>
      <c r="K361" s="352" t="n">
        <f aca="false">IF(F361&gt;1,1,0)</f>
        <v>0</v>
      </c>
      <c r="L361" s="8"/>
      <c r="M361" s="8"/>
      <c r="N361" s="333"/>
      <c r="O361" s="333"/>
      <c r="P361" s="333"/>
      <c r="Q361" s="333"/>
      <c r="R361" s="333"/>
      <c r="S361" s="333"/>
      <c r="T361" s="333"/>
      <c r="U361" s="333"/>
      <c r="V361" s="333"/>
      <c r="W361" s="333"/>
      <c r="X361" s="333"/>
      <c r="Y361" s="333"/>
      <c r="Z361" s="333"/>
    </row>
    <row r="362" customFormat="false" ht="12" hidden="false" customHeight="true" outlineLevel="0" collapsed="false">
      <c r="A362" s="8"/>
      <c r="B362" s="355"/>
      <c r="C362" s="344" t="n">
        <f aca="false">IF(F362&gt;0,$D$8,0)</f>
        <v>0</v>
      </c>
      <c r="D362" s="345" t="n">
        <f aca="false">IF(C362&gt;0,$D$7*(C362/12*(1+C362/12)^$D$9)/((1+C362/12)^$D$9-1),0)</f>
        <v>0</v>
      </c>
      <c r="E362" s="350" t="n">
        <v>351</v>
      </c>
      <c r="F362" s="351" t="n">
        <f aca="false">IF(F361-G361&lt;0,0,F361-G361)</f>
        <v>0</v>
      </c>
      <c r="G362" s="351" t="n">
        <f aca="false">IF(F362&lt;=0,0,IF(F362&lt;D361,F362,D361-H362))</f>
        <v>0</v>
      </c>
      <c r="H362" s="351" t="n">
        <f aca="false">IF(F362&lt;0,0,F362*(C361/12))</f>
        <v>0</v>
      </c>
      <c r="I362" s="356"/>
      <c r="J362" s="356"/>
      <c r="K362" s="352" t="n">
        <f aca="false">IF(F362&gt;1,1,0)</f>
        <v>0</v>
      </c>
      <c r="L362" s="8"/>
      <c r="M362" s="8"/>
      <c r="N362" s="333"/>
      <c r="O362" s="333"/>
      <c r="P362" s="333"/>
      <c r="Q362" s="333"/>
      <c r="R362" s="333"/>
      <c r="S362" s="333"/>
      <c r="T362" s="333"/>
      <c r="U362" s="333"/>
      <c r="V362" s="333"/>
      <c r="W362" s="333"/>
      <c r="X362" s="333"/>
      <c r="Y362" s="333"/>
      <c r="Z362" s="333"/>
    </row>
    <row r="363" customFormat="false" ht="12" hidden="false" customHeight="true" outlineLevel="0" collapsed="false">
      <c r="A363" s="8"/>
      <c r="B363" s="355"/>
      <c r="C363" s="344" t="n">
        <f aca="false">IF(F363&gt;0,$D$8,0)</f>
        <v>0</v>
      </c>
      <c r="D363" s="345" t="n">
        <f aca="false">IF(C363&gt;0,$D$7*(C363/12*(1+C363/12)^$D$9)/((1+C363/12)^$D$9-1),0)</f>
        <v>0</v>
      </c>
      <c r="E363" s="350" t="n">
        <v>352</v>
      </c>
      <c r="F363" s="351" t="n">
        <f aca="false">IF(F362-G362&lt;0,0,F362-G362)</f>
        <v>0</v>
      </c>
      <c r="G363" s="351" t="n">
        <f aca="false">IF(F363&lt;=0,0,IF(F363&lt;D362,F363,D362-H363))</f>
        <v>0</v>
      </c>
      <c r="H363" s="351" t="n">
        <f aca="false">IF(F363&lt;0,0,F363*(C362/12))</f>
        <v>0</v>
      </c>
      <c r="I363" s="356"/>
      <c r="J363" s="356"/>
      <c r="K363" s="352" t="n">
        <f aca="false">IF(F363&gt;1,1,0)</f>
        <v>0</v>
      </c>
      <c r="L363" s="8"/>
      <c r="M363" s="8"/>
      <c r="N363" s="333"/>
      <c r="O363" s="333"/>
      <c r="P363" s="333"/>
      <c r="Q363" s="333"/>
      <c r="R363" s="333"/>
      <c r="S363" s="333"/>
      <c r="T363" s="333"/>
      <c r="U363" s="333"/>
      <c r="V363" s="333"/>
      <c r="W363" s="333"/>
      <c r="X363" s="333"/>
      <c r="Y363" s="333"/>
      <c r="Z363" s="333"/>
    </row>
    <row r="364" customFormat="false" ht="12" hidden="false" customHeight="true" outlineLevel="0" collapsed="false">
      <c r="A364" s="8"/>
      <c r="B364" s="355"/>
      <c r="C364" s="344" t="n">
        <f aca="false">IF(F364&gt;0,$D$8,0)</f>
        <v>0</v>
      </c>
      <c r="D364" s="345" t="n">
        <f aca="false">IF(C364&gt;0,$D$7*(C364/12*(1+C364/12)^$D$9)/((1+C364/12)^$D$9-1),0)</f>
        <v>0</v>
      </c>
      <c r="E364" s="350" t="n">
        <v>353</v>
      </c>
      <c r="F364" s="351" t="n">
        <f aca="false">IF(F363-G363&lt;0,0,F363-G363)</f>
        <v>0</v>
      </c>
      <c r="G364" s="351" t="n">
        <f aca="false">IF(F364&lt;=0,0,IF(F364&lt;D363,F364,D363-H364))</f>
        <v>0</v>
      </c>
      <c r="H364" s="351" t="n">
        <f aca="false">IF(F364&lt;0,0,F364*(C363/12))</f>
        <v>0</v>
      </c>
      <c r="I364" s="356"/>
      <c r="J364" s="356"/>
      <c r="K364" s="352" t="n">
        <f aca="false">IF(F364&gt;1,1,0)</f>
        <v>0</v>
      </c>
      <c r="L364" s="8"/>
      <c r="M364" s="8"/>
      <c r="N364" s="333"/>
      <c r="O364" s="333"/>
      <c r="P364" s="333"/>
      <c r="Q364" s="333"/>
      <c r="R364" s="333"/>
      <c r="S364" s="333"/>
      <c r="T364" s="333"/>
      <c r="U364" s="333"/>
      <c r="V364" s="333"/>
      <c r="W364" s="333"/>
      <c r="X364" s="333"/>
      <c r="Y364" s="333"/>
      <c r="Z364" s="333"/>
    </row>
    <row r="365" customFormat="false" ht="12" hidden="false" customHeight="true" outlineLevel="0" collapsed="false">
      <c r="A365" s="8"/>
      <c r="B365" s="355"/>
      <c r="C365" s="344" t="n">
        <f aca="false">IF(F365&gt;0,$D$8,0)</f>
        <v>0</v>
      </c>
      <c r="D365" s="345" t="n">
        <f aca="false">IF(C365&gt;0,$D$7*(C365/12*(1+C365/12)^$D$9)/((1+C365/12)^$D$9-1),0)</f>
        <v>0</v>
      </c>
      <c r="E365" s="350" t="n">
        <v>354</v>
      </c>
      <c r="F365" s="351" t="n">
        <f aca="false">IF(F364-G364&lt;0,0,F364-G364)</f>
        <v>0</v>
      </c>
      <c r="G365" s="351" t="n">
        <f aca="false">IF(F365&lt;=0,0,IF(F365&lt;D364,F365,D364-H365))</f>
        <v>0</v>
      </c>
      <c r="H365" s="351" t="n">
        <f aca="false">IF(F365&lt;0,0,F365*(C364/12))</f>
        <v>0</v>
      </c>
      <c r="I365" s="356"/>
      <c r="J365" s="356"/>
      <c r="K365" s="352" t="n">
        <f aca="false">IF(F365&gt;1,1,0)</f>
        <v>0</v>
      </c>
      <c r="L365" s="8"/>
      <c r="M365" s="8"/>
      <c r="N365" s="333"/>
      <c r="O365" s="333"/>
      <c r="P365" s="333"/>
      <c r="Q365" s="333"/>
      <c r="R365" s="333"/>
      <c r="S365" s="333"/>
      <c r="T365" s="333"/>
      <c r="U365" s="333"/>
      <c r="V365" s="333"/>
      <c r="W365" s="333"/>
      <c r="X365" s="333"/>
      <c r="Y365" s="333"/>
      <c r="Z365" s="333"/>
    </row>
    <row r="366" customFormat="false" ht="12" hidden="false" customHeight="true" outlineLevel="0" collapsed="false">
      <c r="A366" s="8"/>
      <c r="B366" s="355"/>
      <c r="C366" s="344" t="n">
        <f aca="false">IF(F366&gt;0,$D$8,0)</f>
        <v>0</v>
      </c>
      <c r="D366" s="345" t="n">
        <f aca="false">IF(C366&gt;0,$D$7*(C366/12*(1+C366/12)^$D$9)/((1+C366/12)^$D$9-1),0)</f>
        <v>0</v>
      </c>
      <c r="E366" s="350" t="n">
        <v>355</v>
      </c>
      <c r="F366" s="351" t="n">
        <f aca="false">IF(F365-G365&lt;0,0,F365-G365)</f>
        <v>0</v>
      </c>
      <c r="G366" s="351" t="n">
        <f aca="false">IF(F366&lt;=0,0,IF(F366&lt;D365,F366,D365-H366))</f>
        <v>0</v>
      </c>
      <c r="H366" s="351" t="n">
        <f aca="false">IF(F366&lt;0,0,F366*(C365/12))</f>
        <v>0</v>
      </c>
      <c r="I366" s="356"/>
      <c r="J366" s="356"/>
      <c r="K366" s="352" t="n">
        <f aca="false">IF(F366&gt;1,1,0)</f>
        <v>0</v>
      </c>
      <c r="L366" s="8"/>
      <c r="M366" s="8"/>
      <c r="N366" s="333"/>
      <c r="O366" s="333"/>
      <c r="P366" s="333"/>
      <c r="Q366" s="333"/>
      <c r="R366" s="333"/>
      <c r="S366" s="333"/>
      <c r="T366" s="333"/>
      <c r="U366" s="333"/>
      <c r="V366" s="333"/>
      <c r="W366" s="333"/>
      <c r="X366" s="333"/>
      <c r="Y366" s="333"/>
      <c r="Z366" s="333"/>
    </row>
    <row r="367" customFormat="false" ht="12" hidden="false" customHeight="true" outlineLevel="0" collapsed="false">
      <c r="A367" s="8"/>
      <c r="B367" s="355"/>
      <c r="C367" s="344" t="n">
        <f aca="false">IF(F367&gt;0,$D$8,0)</f>
        <v>0</v>
      </c>
      <c r="D367" s="345" t="n">
        <f aca="false">IF(C367&gt;0,$D$7*(C367/12*(1+C367/12)^$D$9)/((1+C367/12)^$D$9-1),0)</f>
        <v>0</v>
      </c>
      <c r="E367" s="350" t="n">
        <v>356</v>
      </c>
      <c r="F367" s="351" t="n">
        <f aca="false">IF(F366-G366&lt;0,0,F366-G366)</f>
        <v>0</v>
      </c>
      <c r="G367" s="351" t="n">
        <f aca="false">IF(F367&lt;=0,0,IF(F367&lt;D366,F367,D366-H367))</f>
        <v>0</v>
      </c>
      <c r="H367" s="351" t="n">
        <f aca="false">IF(F367&lt;0,0,F367*(C366/12))</f>
        <v>0</v>
      </c>
      <c r="I367" s="356"/>
      <c r="J367" s="356"/>
      <c r="K367" s="352" t="n">
        <f aca="false">IF(F367&gt;1,1,0)</f>
        <v>0</v>
      </c>
      <c r="L367" s="8"/>
      <c r="M367" s="8"/>
      <c r="N367" s="333"/>
      <c r="O367" s="333"/>
      <c r="P367" s="333"/>
      <c r="Q367" s="333"/>
      <c r="R367" s="333"/>
      <c r="S367" s="333"/>
      <c r="T367" s="333"/>
      <c r="U367" s="333"/>
      <c r="V367" s="333"/>
      <c r="W367" s="333"/>
      <c r="X367" s="333"/>
      <c r="Y367" s="333"/>
      <c r="Z367" s="333"/>
    </row>
    <row r="368" customFormat="false" ht="12" hidden="false" customHeight="true" outlineLevel="0" collapsed="false">
      <c r="A368" s="8"/>
      <c r="B368" s="355"/>
      <c r="C368" s="344" t="n">
        <f aca="false">IF(F368&gt;0,$D$8,0)</f>
        <v>0</v>
      </c>
      <c r="D368" s="345" t="n">
        <f aca="false">IF(C368&gt;0,$D$7*(C368/12*(1+C368/12)^$D$9)/((1+C368/12)^$D$9-1),0)</f>
        <v>0</v>
      </c>
      <c r="E368" s="350" t="n">
        <v>357</v>
      </c>
      <c r="F368" s="351" t="n">
        <f aca="false">IF(F367-G367&lt;0,0,F367-G367)</f>
        <v>0</v>
      </c>
      <c r="G368" s="351" t="n">
        <f aca="false">IF(F368&lt;=0,0,IF(F368&lt;D367,F368,D367-H368))</f>
        <v>0</v>
      </c>
      <c r="H368" s="351" t="n">
        <f aca="false">IF(F368&lt;0,0,F368*(C367/12))</f>
        <v>0</v>
      </c>
      <c r="I368" s="356"/>
      <c r="J368" s="356"/>
      <c r="K368" s="352" t="n">
        <f aca="false">IF(F368&gt;1,1,0)</f>
        <v>0</v>
      </c>
      <c r="L368" s="8"/>
      <c r="M368" s="8"/>
      <c r="N368" s="333"/>
      <c r="O368" s="333"/>
      <c r="P368" s="333"/>
      <c r="Q368" s="333"/>
      <c r="R368" s="333"/>
      <c r="S368" s="333"/>
      <c r="T368" s="333"/>
      <c r="U368" s="333"/>
      <c r="V368" s="333"/>
      <c r="W368" s="333"/>
      <c r="X368" s="333"/>
      <c r="Y368" s="333"/>
      <c r="Z368" s="333"/>
    </row>
    <row r="369" customFormat="false" ht="12" hidden="false" customHeight="true" outlineLevel="0" collapsed="false">
      <c r="A369" s="8"/>
      <c r="B369" s="355"/>
      <c r="C369" s="344" t="n">
        <f aca="false">IF(F369&gt;0,$D$8,0)</f>
        <v>0</v>
      </c>
      <c r="D369" s="345" t="n">
        <f aca="false">IF(C369&gt;0,$D$7*(C369/12*(1+C369/12)^$D$9)/((1+C369/12)^$D$9-1),0)</f>
        <v>0</v>
      </c>
      <c r="E369" s="350" t="n">
        <v>358</v>
      </c>
      <c r="F369" s="351" t="n">
        <f aca="false">IF(F368-G368&lt;0,0,F368-G368)</f>
        <v>0</v>
      </c>
      <c r="G369" s="351" t="n">
        <f aca="false">IF(F369&lt;=0,0,IF(F369&lt;D368,F369,D368-H369))</f>
        <v>0</v>
      </c>
      <c r="H369" s="351" t="n">
        <f aca="false">IF(F369&lt;0,0,F369*(C368/12))</f>
        <v>0</v>
      </c>
      <c r="I369" s="356"/>
      <c r="J369" s="356"/>
      <c r="K369" s="352" t="n">
        <f aca="false">IF(F369&gt;1,1,0)</f>
        <v>0</v>
      </c>
      <c r="L369" s="8"/>
      <c r="M369" s="8"/>
      <c r="N369" s="333"/>
      <c r="O369" s="333"/>
      <c r="P369" s="333"/>
      <c r="Q369" s="333"/>
      <c r="R369" s="333"/>
      <c r="S369" s="333"/>
      <c r="T369" s="333"/>
      <c r="U369" s="333"/>
      <c r="V369" s="333"/>
      <c r="W369" s="333"/>
      <c r="X369" s="333"/>
      <c r="Y369" s="333"/>
      <c r="Z369" s="333"/>
    </row>
    <row r="370" customFormat="false" ht="12" hidden="false" customHeight="true" outlineLevel="0" collapsed="false">
      <c r="A370" s="8"/>
      <c r="B370" s="355"/>
      <c r="C370" s="344" t="n">
        <f aca="false">IF(F370&gt;0,$D$8,0)</f>
        <v>0</v>
      </c>
      <c r="D370" s="345" t="n">
        <f aca="false">IF(C370&gt;0,$D$7*(C370/12*(1+C370/12)^$D$9)/((1+C370/12)^$D$9-1),0)</f>
        <v>0</v>
      </c>
      <c r="E370" s="350" t="n">
        <v>359</v>
      </c>
      <c r="F370" s="351" t="n">
        <f aca="false">IF(F369-G369&lt;0,0,F369-G369)</f>
        <v>0</v>
      </c>
      <c r="G370" s="351" t="n">
        <f aca="false">IF(F370&lt;=0,0,IF(F370&lt;D369,F370,D369-H370))</f>
        <v>0</v>
      </c>
      <c r="H370" s="351" t="n">
        <f aca="false">IF(F370&lt;0,0,F370*(C369/12))</f>
        <v>0</v>
      </c>
      <c r="I370" s="356"/>
      <c r="J370" s="356"/>
      <c r="K370" s="352" t="n">
        <f aca="false">IF(F370&gt;1,1,0)</f>
        <v>0</v>
      </c>
      <c r="L370" s="8"/>
      <c r="M370" s="8"/>
      <c r="N370" s="333"/>
      <c r="O370" s="333"/>
      <c r="P370" s="333"/>
      <c r="Q370" s="333"/>
      <c r="R370" s="333"/>
      <c r="S370" s="333"/>
      <c r="T370" s="333"/>
      <c r="U370" s="333"/>
      <c r="V370" s="333"/>
      <c r="W370" s="333"/>
      <c r="X370" s="333"/>
      <c r="Y370" s="333"/>
      <c r="Z370" s="333"/>
    </row>
    <row r="371" customFormat="false" ht="12" hidden="false" customHeight="true" outlineLevel="0" collapsed="false">
      <c r="A371" s="8"/>
      <c r="B371" s="355"/>
      <c r="C371" s="344" t="n">
        <f aca="false">IF(F371&gt;0,$D$8,0)</f>
        <v>0</v>
      </c>
      <c r="D371" s="345" t="n">
        <f aca="false">IF(C371&gt;0,$D$7*(C371/12*(1+C371/12)^$D$9)/((1+C371/12)^$D$9-1),0)</f>
        <v>0</v>
      </c>
      <c r="E371" s="357" t="n">
        <v>360</v>
      </c>
      <c r="F371" s="351" t="n">
        <f aca="false">IF(F370-G370&lt;0,0,F370-G370)</f>
        <v>0</v>
      </c>
      <c r="G371" s="351" t="n">
        <f aca="false">IF(F371&lt;=0,0,IF(F371&lt;D370,F371,D370-H371))</f>
        <v>0</v>
      </c>
      <c r="H371" s="351" t="n">
        <f aca="false">IF(F371&lt;0,0,F371*(C370/12))</f>
        <v>0</v>
      </c>
      <c r="I371" s="356"/>
      <c r="J371" s="356"/>
      <c r="K371" s="358" t="n">
        <f aca="false">IF(F371&gt;1,1,0)</f>
        <v>0</v>
      </c>
      <c r="L371" s="8"/>
      <c r="M371" s="8"/>
      <c r="N371" s="333"/>
      <c r="O371" s="333"/>
      <c r="P371" s="333"/>
      <c r="Q371" s="333"/>
      <c r="R371" s="333"/>
      <c r="S371" s="333"/>
      <c r="T371" s="333"/>
      <c r="U371" s="333"/>
      <c r="V371" s="333"/>
      <c r="W371" s="333"/>
      <c r="X371" s="333"/>
      <c r="Y371" s="333"/>
      <c r="Z371" s="333"/>
    </row>
    <row r="372" customFormat="false" ht="12" hidden="false" customHeight="true" outlineLevel="0" collapsed="false">
      <c r="A372" s="8"/>
      <c r="B372" s="355" t="n">
        <v>31</v>
      </c>
      <c r="C372" s="344" t="n">
        <f aca="false">IF(F372&gt;0,$D$8,0)</f>
        <v>0</v>
      </c>
      <c r="D372" s="345" t="n">
        <f aca="false">IF(C372&gt;0,$D$7*(C372/12*(1+C372/12)^$D$9)/((1+C372/12)^$D$9-1),0)</f>
        <v>0</v>
      </c>
      <c r="E372" s="346" t="n">
        <v>361</v>
      </c>
      <c r="F372" s="351" t="n">
        <f aca="false">IF(F371-G371&lt;0,0,F371-G371)</f>
        <v>0</v>
      </c>
      <c r="G372" s="351" t="n">
        <f aca="false">IF(F372&lt;=0,0,IF(F372&lt;D371,F372,D371-H372))</f>
        <v>0</v>
      </c>
      <c r="H372" s="351" t="n">
        <f aca="false">IF(F372&lt;0,0,F372*(C371/12))</f>
        <v>0</v>
      </c>
      <c r="I372" s="356" t="n">
        <f aca="false">SUM(G372:G383)</f>
        <v>0</v>
      </c>
      <c r="J372" s="356" t="n">
        <f aca="false">SUM(H372:H383)</f>
        <v>0</v>
      </c>
      <c r="K372" s="349" t="n">
        <f aca="false">IF(F372&gt;1,1,0)</f>
        <v>0</v>
      </c>
      <c r="L372" s="8"/>
      <c r="M372" s="8"/>
      <c r="N372" s="333"/>
      <c r="O372" s="333"/>
      <c r="P372" s="333"/>
      <c r="Q372" s="333"/>
      <c r="R372" s="333"/>
      <c r="S372" s="333"/>
      <c r="T372" s="333"/>
      <c r="U372" s="333"/>
      <c r="V372" s="333"/>
      <c r="W372" s="333"/>
      <c r="X372" s="333"/>
      <c r="Y372" s="333"/>
      <c r="Z372" s="333"/>
    </row>
    <row r="373" customFormat="false" ht="12" hidden="false" customHeight="true" outlineLevel="0" collapsed="false">
      <c r="A373" s="8"/>
      <c r="B373" s="355"/>
      <c r="C373" s="344" t="n">
        <f aca="false">IF(F373&gt;0,$D$8,0)</f>
        <v>0</v>
      </c>
      <c r="D373" s="345" t="n">
        <f aca="false">IF(C373&gt;0,$D$7*(C373/12*(1+C373/12)^$D$9)/((1+C373/12)^$D$9-1),0)</f>
        <v>0</v>
      </c>
      <c r="E373" s="350" t="n">
        <v>362</v>
      </c>
      <c r="F373" s="351" t="n">
        <f aca="false">IF(F372-G372&lt;0,0,F372-G372)</f>
        <v>0</v>
      </c>
      <c r="G373" s="351" t="n">
        <f aca="false">IF(F373&lt;=0,0,IF(F373&lt;D372,F373,D372-H373))</f>
        <v>0</v>
      </c>
      <c r="H373" s="351" t="n">
        <f aca="false">IF(F373&lt;0,0,F373*(C372/12))</f>
        <v>0</v>
      </c>
      <c r="I373" s="356"/>
      <c r="J373" s="356"/>
      <c r="K373" s="352" t="n">
        <f aca="false">IF(F373&gt;1,1,0)</f>
        <v>0</v>
      </c>
      <c r="L373" s="8"/>
      <c r="M373" s="8"/>
      <c r="N373" s="333"/>
      <c r="O373" s="333"/>
      <c r="P373" s="333"/>
      <c r="Q373" s="333"/>
      <c r="R373" s="333"/>
      <c r="S373" s="333"/>
      <c r="T373" s="333"/>
      <c r="U373" s="333"/>
      <c r="V373" s="333"/>
      <c r="W373" s="333"/>
      <c r="X373" s="333"/>
      <c r="Y373" s="333"/>
      <c r="Z373" s="333"/>
    </row>
    <row r="374" customFormat="false" ht="12" hidden="false" customHeight="true" outlineLevel="0" collapsed="false">
      <c r="A374" s="8"/>
      <c r="B374" s="355"/>
      <c r="C374" s="344" t="n">
        <f aca="false">IF(F374&gt;0,$D$8,0)</f>
        <v>0</v>
      </c>
      <c r="D374" s="345" t="n">
        <f aca="false">IF(C374&gt;0,$D$7*(C374/12*(1+C374/12)^$D$9)/((1+C374/12)^$D$9-1),0)</f>
        <v>0</v>
      </c>
      <c r="E374" s="350" t="n">
        <v>363</v>
      </c>
      <c r="F374" s="351" t="n">
        <f aca="false">IF(F373-G373&lt;0,0,F373-G373)</f>
        <v>0</v>
      </c>
      <c r="G374" s="351" t="n">
        <f aca="false">IF(F374&lt;=0,0,IF(F374&lt;D373,F374,D373-H374))</f>
        <v>0</v>
      </c>
      <c r="H374" s="351" t="n">
        <f aca="false">IF(F374&lt;0,0,F374*(C373/12))</f>
        <v>0</v>
      </c>
      <c r="I374" s="356"/>
      <c r="J374" s="356"/>
      <c r="K374" s="352" t="n">
        <f aca="false">IF(F374&gt;1,1,0)</f>
        <v>0</v>
      </c>
      <c r="L374" s="8"/>
      <c r="M374" s="8"/>
      <c r="N374" s="333"/>
      <c r="O374" s="333"/>
      <c r="P374" s="333"/>
      <c r="Q374" s="333"/>
      <c r="R374" s="333"/>
      <c r="S374" s="333"/>
      <c r="T374" s="333"/>
      <c r="U374" s="333"/>
      <c r="V374" s="333"/>
      <c r="W374" s="333"/>
      <c r="X374" s="333"/>
      <c r="Y374" s="333"/>
      <c r="Z374" s="333"/>
    </row>
    <row r="375" customFormat="false" ht="12" hidden="false" customHeight="true" outlineLevel="0" collapsed="false">
      <c r="A375" s="8"/>
      <c r="B375" s="355"/>
      <c r="C375" s="344" t="n">
        <f aca="false">IF(F375&gt;0,$D$8,0)</f>
        <v>0</v>
      </c>
      <c r="D375" s="345" t="n">
        <f aca="false">IF(C375&gt;0,$D$7*(C375/12*(1+C375/12)^$D$9)/((1+C375/12)^$D$9-1),0)</f>
        <v>0</v>
      </c>
      <c r="E375" s="350" t="n">
        <v>364</v>
      </c>
      <c r="F375" s="351" t="n">
        <f aca="false">IF(F374-G374&lt;0,0,F374-G374)</f>
        <v>0</v>
      </c>
      <c r="G375" s="351" t="n">
        <f aca="false">IF(F375&lt;=0,0,IF(F375&lt;D374,F375,D374-H375))</f>
        <v>0</v>
      </c>
      <c r="H375" s="351" t="n">
        <f aca="false">IF(F375&lt;0,0,F375*(C374/12))</f>
        <v>0</v>
      </c>
      <c r="I375" s="356"/>
      <c r="J375" s="356"/>
      <c r="K375" s="352" t="n">
        <f aca="false">IF(F375&gt;1,1,0)</f>
        <v>0</v>
      </c>
      <c r="L375" s="8"/>
      <c r="M375" s="8"/>
      <c r="N375" s="333"/>
      <c r="O375" s="333"/>
      <c r="P375" s="333"/>
      <c r="Q375" s="333"/>
      <c r="R375" s="333"/>
      <c r="S375" s="333"/>
      <c r="T375" s="333"/>
      <c r="U375" s="333"/>
      <c r="V375" s="333"/>
      <c r="W375" s="333"/>
      <c r="X375" s="333"/>
      <c r="Y375" s="333"/>
      <c r="Z375" s="333"/>
    </row>
    <row r="376" customFormat="false" ht="12" hidden="false" customHeight="true" outlineLevel="0" collapsed="false">
      <c r="A376" s="8"/>
      <c r="B376" s="355"/>
      <c r="C376" s="344" t="n">
        <f aca="false">IF(F376&gt;0,$D$8,0)</f>
        <v>0</v>
      </c>
      <c r="D376" s="345" t="n">
        <f aca="false">IF(C376&gt;0,$D$7*(C376/12*(1+C376/12)^$D$9)/((1+C376/12)^$D$9-1),0)</f>
        <v>0</v>
      </c>
      <c r="E376" s="350" t="n">
        <v>365</v>
      </c>
      <c r="F376" s="351" t="n">
        <f aca="false">IF(F375-G375&lt;0,0,F375-G375)</f>
        <v>0</v>
      </c>
      <c r="G376" s="351" t="n">
        <f aca="false">IF(F376&lt;=0,0,IF(F376&lt;D375,F376,D375-H376))</f>
        <v>0</v>
      </c>
      <c r="H376" s="351" t="n">
        <f aca="false">IF(F376&lt;0,0,F376*(C375/12))</f>
        <v>0</v>
      </c>
      <c r="I376" s="356"/>
      <c r="J376" s="356"/>
      <c r="K376" s="352" t="n">
        <f aca="false">IF(F376&gt;1,1,0)</f>
        <v>0</v>
      </c>
      <c r="L376" s="8"/>
      <c r="M376" s="8"/>
      <c r="N376" s="333"/>
      <c r="O376" s="333"/>
      <c r="P376" s="333"/>
      <c r="Q376" s="333"/>
      <c r="R376" s="333"/>
      <c r="S376" s="333"/>
      <c r="T376" s="333"/>
      <c r="U376" s="333"/>
      <c r="V376" s="333"/>
      <c r="W376" s="333"/>
      <c r="X376" s="333"/>
      <c r="Y376" s="333"/>
      <c r="Z376" s="333"/>
    </row>
    <row r="377" customFormat="false" ht="12" hidden="false" customHeight="true" outlineLevel="0" collapsed="false">
      <c r="A377" s="8"/>
      <c r="B377" s="355"/>
      <c r="C377" s="344" t="n">
        <f aca="false">IF(F377&gt;0,$D$8,0)</f>
        <v>0</v>
      </c>
      <c r="D377" s="345" t="n">
        <f aca="false">IF(C377&gt;0,$D$7*(C377/12*(1+C377/12)^$D$9)/((1+C377/12)^$D$9-1),0)</f>
        <v>0</v>
      </c>
      <c r="E377" s="350" t="n">
        <v>366</v>
      </c>
      <c r="F377" s="351" t="n">
        <f aca="false">IF(F376-G376&lt;0,0,F376-G376)</f>
        <v>0</v>
      </c>
      <c r="G377" s="351" t="n">
        <f aca="false">IF(F377&lt;=0,0,IF(F377&lt;D376,F377,D376-H377))</f>
        <v>0</v>
      </c>
      <c r="H377" s="351" t="n">
        <f aca="false">IF(F377&lt;0,0,F377*(C376/12))</f>
        <v>0</v>
      </c>
      <c r="I377" s="356"/>
      <c r="J377" s="356"/>
      <c r="K377" s="352" t="n">
        <f aca="false">IF(F377&gt;1,1,0)</f>
        <v>0</v>
      </c>
      <c r="L377" s="8"/>
      <c r="M377" s="8"/>
      <c r="N377" s="333"/>
      <c r="O377" s="333"/>
      <c r="P377" s="333"/>
      <c r="Q377" s="333"/>
      <c r="R377" s="333"/>
      <c r="S377" s="333"/>
      <c r="T377" s="333"/>
      <c r="U377" s="333"/>
      <c r="V377" s="333"/>
      <c r="W377" s="333"/>
      <c r="X377" s="333"/>
      <c r="Y377" s="333"/>
      <c r="Z377" s="333"/>
    </row>
    <row r="378" customFormat="false" ht="12" hidden="false" customHeight="true" outlineLevel="0" collapsed="false">
      <c r="A378" s="8"/>
      <c r="B378" s="355"/>
      <c r="C378" s="344" t="n">
        <f aca="false">IF(F378&gt;0,$D$8,0)</f>
        <v>0</v>
      </c>
      <c r="D378" s="345" t="n">
        <f aca="false">IF(C378&gt;0,$D$7*(C378/12*(1+C378/12)^$D$9)/((1+C378/12)^$D$9-1),0)</f>
        <v>0</v>
      </c>
      <c r="E378" s="350" t="n">
        <v>367</v>
      </c>
      <c r="F378" s="351" t="n">
        <f aca="false">IF(F377-G377&lt;0,0,F377-G377)</f>
        <v>0</v>
      </c>
      <c r="G378" s="351" t="n">
        <f aca="false">IF(F378&lt;=0,0,IF(F378&lt;D377,F378,D377-H378))</f>
        <v>0</v>
      </c>
      <c r="H378" s="351" t="n">
        <f aca="false">IF(F378&lt;0,0,F378*(C377/12))</f>
        <v>0</v>
      </c>
      <c r="I378" s="356"/>
      <c r="J378" s="356"/>
      <c r="K378" s="352" t="n">
        <f aca="false">IF(F378&gt;1,1,0)</f>
        <v>0</v>
      </c>
      <c r="L378" s="8"/>
      <c r="M378" s="8"/>
      <c r="N378" s="333"/>
      <c r="O378" s="333"/>
      <c r="P378" s="333"/>
      <c r="Q378" s="333"/>
      <c r="R378" s="333"/>
      <c r="S378" s="333"/>
      <c r="T378" s="333"/>
      <c r="U378" s="333"/>
      <c r="V378" s="333"/>
      <c r="W378" s="333"/>
      <c r="X378" s="333"/>
      <c r="Y378" s="333"/>
      <c r="Z378" s="333"/>
    </row>
    <row r="379" customFormat="false" ht="12" hidden="false" customHeight="true" outlineLevel="0" collapsed="false">
      <c r="A379" s="8"/>
      <c r="B379" s="355"/>
      <c r="C379" s="344" t="n">
        <f aca="false">IF(F379&gt;0,$D$8,0)</f>
        <v>0</v>
      </c>
      <c r="D379" s="345" t="n">
        <f aca="false">IF(C379&gt;0,$D$7*(C379/12*(1+C379/12)^$D$9)/((1+C379/12)^$D$9-1),0)</f>
        <v>0</v>
      </c>
      <c r="E379" s="350" t="n">
        <v>368</v>
      </c>
      <c r="F379" s="351" t="n">
        <f aca="false">IF(F378-G378&lt;0,0,F378-G378)</f>
        <v>0</v>
      </c>
      <c r="G379" s="351" t="n">
        <f aca="false">IF(F379&lt;=0,0,IF(F379&lt;D378,F379,D378-H379))</f>
        <v>0</v>
      </c>
      <c r="H379" s="351" t="n">
        <f aca="false">IF(F379&lt;0,0,F379*(C378/12))</f>
        <v>0</v>
      </c>
      <c r="I379" s="356"/>
      <c r="J379" s="356"/>
      <c r="K379" s="352" t="n">
        <f aca="false">IF(F379&gt;1,1,0)</f>
        <v>0</v>
      </c>
      <c r="L379" s="8"/>
      <c r="M379" s="8"/>
      <c r="N379" s="333"/>
      <c r="O379" s="333"/>
      <c r="P379" s="333"/>
      <c r="Q379" s="333"/>
      <c r="R379" s="333"/>
      <c r="S379" s="333"/>
      <c r="T379" s="333"/>
      <c r="U379" s="333"/>
      <c r="V379" s="333"/>
      <c r="W379" s="333"/>
      <c r="X379" s="333"/>
      <c r="Y379" s="333"/>
      <c r="Z379" s="333"/>
    </row>
    <row r="380" customFormat="false" ht="12" hidden="false" customHeight="true" outlineLevel="0" collapsed="false">
      <c r="A380" s="8"/>
      <c r="B380" s="355"/>
      <c r="C380" s="344" t="n">
        <f aca="false">IF(F380&gt;0,$D$8,0)</f>
        <v>0</v>
      </c>
      <c r="D380" s="345" t="n">
        <f aca="false">IF(C380&gt;0,$D$7*(C380/12*(1+C380/12)^$D$9)/((1+C380/12)^$D$9-1),0)</f>
        <v>0</v>
      </c>
      <c r="E380" s="350" t="n">
        <v>369</v>
      </c>
      <c r="F380" s="351" t="n">
        <f aca="false">IF(F379-G379&lt;0,0,F379-G379)</f>
        <v>0</v>
      </c>
      <c r="G380" s="351" t="n">
        <f aca="false">IF(F380&lt;=0,0,IF(F380&lt;D379,F380,D379-H380))</f>
        <v>0</v>
      </c>
      <c r="H380" s="351" t="n">
        <f aca="false">IF(F380&lt;0,0,F380*(C379/12))</f>
        <v>0</v>
      </c>
      <c r="I380" s="356"/>
      <c r="J380" s="356"/>
      <c r="K380" s="352" t="n">
        <f aca="false">IF(F380&gt;1,1,0)</f>
        <v>0</v>
      </c>
      <c r="L380" s="8"/>
      <c r="M380" s="8"/>
      <c r="N380" s="333"/>
      <c r="O380" s="333"/>
      <c r="P380" s="333"/>
      <c r="Q380" s="333"/>
      <c r="R380" s="333"/>
      <c r="S380" s="333"/>
      <c r="T380" s="333"/>
      <c r="U380" s="333"/>
      <c r="V380" s="333"/>
      <c r="W380" s="333"/>
      <c r="X380" s="333"/>
      <c r="Y380" s="333"/>
      <c r="Z380" s="333"/>
    </row>
    <row r="381" customFormat="false" ht="12" hidden="false" customHeight="true" outlineLevel="0" collapsed="false">
      <c r="A381" s="8"/>
      <c r="B381" s="355"/>
      <c r="C381" s="344" t="n">
        <f aca="false">IF(F381&gt;0,$D$8,0)</f>
        <v>0</v>
      </c>
      <c r="D381" s="345" t="n">
        <f aca="false">IF(C381&gt;0,$D$7*(C381/12*(1+C381/12)^$D$9)/((1+C381/12)^$D$9-1),0)</f>
        <v>0</v>
      </c>
      <c r="E381" s="350" t="n">
        <v>370</v>
      </c>
      <c r="F381" s="351" t="n">
        <f aca="false">IF(F380-G380&lt;0,0,F380-G380)</f>
        <v>0</v>
      </c>
      <c r="G381" s="351" t="n">
        <f aca="false">IF(F381&lt;=0,0,IF(F381&lt;D380,F381,D380-H381))</f>
        <v>0</v>
      </c>
      <c r="H381" s="351" t="n">
        <f aca="false">IF(F381&lt;0,0,F381*(C380/12))</f>
        <v>0</v>
      </c>
      <c r="I381" s="356"/>
      <c r="J381" s="356"/>
      <c r="K381" s="352" t="n">
        <f aca="false">IF(F381&gt;1,1,0)</f>
        <v>0</v>
      </c>
      <c r="L381" s="8"/>
      <c r="M381" s="8"/>
      <c r="N381" s="333"/>
      <c r="O381" s="333"/>
      <c r="P381" s="333"/>
      <c r="Q381" s="333"/>
      <c r="R381" s="333"/>
      <c r="S381" s="333"/>
      <c r="T381" s="333"/>
      <c r="U381" s="333"/>
      <c r="V381" s="333"/>
      <c r="W381" s="333"/>
      <c r="X381" s="333"/>
      <c r="Y381" s="333"/>
      <c r="Z381" s="333"/>
    </row>
    <row r="382" customFormat="false" ht="12" hidden="false" customHeight="true" outlineLevel="0" collapsed="false">
      <c r="A382" s="8"/>
      <c r="B382" s="355"/>
      <c r="C382" s="344" t="n">
        <f aca="false">IF(F382&gt;0,$D$8,0)</f>
        <v>0</v>
      </c>
      <c r="D382" s="345" t="n">
        <f aca="false">IF(C382&gt;0,$D$7*(C382/12*(1+C382/12)^$D$9)/((1+C382/12)^$D$9-1),0)</f>
        <v>0</v>
      </c>
      <c r="E382" s="350" t="n">
        <v>371</v>
      </c>
      <c r="F382" s="351" t="n">
        <f aca="false">IF(F381-G381&lt;0,0,F381-G381)</f>
        <v>0</v>
      </c>
      <c r="G382" s="351" t="n">
        <f aca="false">IF(F382&lt;=0,0,IF(F382&lt;D381,F382,D381-H382))</f>
        <v>0</v>
      </c>
      <c r="H382" s="351" t="n">
        <f aca="false">IF(F382&lt;0,0,F382*(C381/12))</f>
        <v>0</v>
      </c>
      <c r="I382" s="356"/>
      <c r="J382" s="356"/>
      <c r="K382" s="352" t="n">
        <f aca="false">IF(F382&gt;1,1,0)</f>
        <v>0</v>
      </c>
      <c r="L382" s="8"/>
      <c r="M382" s="8"/>
      <c r="N382" s="333"/>
      <c r="O382" s="333"/>
      <c r="P382" s="333"/>
      <c r="Q382" s="333"/>
      <c r="R382" s="333"/>
      <c r="S382" s="333"/>
      <c r="T382" s="333"/>
      <c r="U382" s="333"/>
      <c r="V382" s="333"/>
      <c r="W382" s="333"/>
      <c r="X382" s="333"/>
      <c r="Y382" s="333"/>
      <c r="Z382" s="333"/>
    </row>
    <row r="383" customFormat="false" ht="12" hidden="false" customHeight="true" outlineLevel="0" collapsed="false">
      <c r="A383" s="8"/>
      <c r="B383" s="355"/>
      <c r="C383" s="344" t="n">
        <f aca="false">IF(F383&gt;0,$D$8,0)</f>
        <v>0</v>
      </c>
      <c r="D383" s="345" t="n">
        <f aca="false">IF(C383&gt;0,$D$7*(C383/12*(1+C383/12)^$D$9)/((1+C383/12)^$D$9-1),0)</f>
        <v>0</v>
      </c>
      <c r="E383" s="357" t="n">
        <v>372</v>
      </c>
      <c r="F383" s="351" t="n">
        <f aca="false">IF(F382-G382&lt;0,0,F382-G382)</f>
        <v>0</v>
      </c>
      <c r="G383" s="351" t="n">
        <f aca="false">IF(F383&lt;=0,0,IF(F383&lt;D382,F383,D382-H383))</f>
        <v>0</v>
      </c>
      <c r="H383" s="351" t="n">
        <f aca="false">IF(F383&lt;0,0,F383*(C382/12))</f>
        <v>0</v>
      </c>
      <c r="I383" s="356"/>
      <c r="J383" s="356"/>
      <c r="K383" s="358" t="n">
        <f aca="false">IF(F383&gt;1,1,0)</f>
        <v>0</v>
      </c>
      <c r="L383" s="8"/>
      <c r="M383" s="8"/>
      <c r="N383" s="333"/>
      <c r="O383" s="333"/>
      <c r="P383" s="333"/>
      <c r="Q383" s="333"/>
      <c r="R383" s="333"/>
      <c r="S383" s="333"/>
      <c r="T383" s="333"/>
      <c r="U383" s="333"/>
      <c r="V383" s="333"/>
      <c r="W383" s="333"/>
      <c r="X383" s="333"/>
      <c r="Y383" s="333"/>
      <c r="Z383" s="333"/>
    </row>
    <row r="384" customFormat="false" ht="12" hidden="false" customHeight="true" outlineLevel="0" collapsed="false">
      <c r="A384" s="8"/>
      <c r="B384" s="355" t="n">
        <v>32</v>
      </c>
      <c r="C384" s="344" t="n">
        <f aca="false">IF(F384&gt;0,$D$8,0)</f>
        <v>0</v>
      </c>
      <c r="D384" s="345" t="n">
        <f aca="false">IF(C384&gt;0,$D$7*(C384/12*(1+C384/12)^$D$9)/((1+C384/12)^$D$9-1),0)</f>
        <v>0</v>
      </c>
      <c r="E384" s="346" t="n">
        <v>373</v>
      </c>
      <c r="F384" s="351" t="n">
        <f aca="false">IF(F383-G383&lt;0,0,F383-G383)</f>
        <v>0</v>
      </c>
      <c r="G384" s="351" t="n">
        <f aca="false">IF(F384&lt;=0,0,IF(F384&lt;D383,F384,D383-H384))</f>
        <v>0</v>
      </c>
      <c r="H384" s="351" t="n">
        <f aca="false">IF(F384&lt;0,0,F384*(C383/12))</f>
        <v>0</v>
      </c>
      <c r="I384" s="356" t="n">
        <f aca="false">SUM(G384:G395)</f>
        <v>0</v>
      </c>
      <c r="J384" s="356" t="n">
        <f aca="false">SUM(H384:H395)</f>
        <v>0</v>
      </c>
      <c r="K384" s="349" t="n">
        <f aca="false">IF(F384&gt;1,1,0)</f>
        <v>0</v>
      </c>
      <c r="L384" s="8"/>
      <c r="M384" s="8"/>
      <c r="N384" s="333"/>
      <c r="O384" s="333"/>
      <c r="P384" s="333"/>
      <c r="Q384" s="333"/>
      <c r="R384" s="333"/>
      <c r="S384" s="333"/>
      <c r="T384" s="333"/>
      <c r="U384" s="333"/>
      <c r="V384" s="333"/>
      <c r="W384" s="333"/>
      <c r="X384" s="333"/>
      <c r="Y384" s="333"/>
      <c r="Z384" s="333"/>
    </row>
    <row r="385" customFormat="false" ht="12" hidden="false" customHeight="true" outlineLevel="0" collapsed="false">
      <c r="A385" s="8"/>
      <c r="B385" s="355"/>
      <c r="C385" s="344" t="n">
        <f aca="false">IF(F385&gt;0,$D$8,0)</f>
        <v>0</v>
      </c>
      <c r="D385" s="345" t="n">
        <f aca="false">IF(C385&gt;0,$D$7*(C385/12*(1+C385/12)^$D$9)/((1+C385/12)^$D$9-1),0)</f>
        <v>0</v>
      </c>
      <c r="E385" s="350" t="n">
        <v>374</v>
      </c>
      <c r="F385" s="351" t="n">
        <f aca="false">IF(F384-G384&lt;0,0,F384-G384)</f>
        <v>0</v>
      </c>
      <c r="G385" s="351" t="n">
        <f aca="false">IF(F385&lt;=0,0,IF(F385&lt;D384,F385,D384-H385))</f>
        <v>0</v>
      </c>
      <c r="H385" s="351" t="n">
        <f aca="false">IF(F385&lt;0,0,F385*(C384/12))</f>
        <v>0</v>
      </c>
      <c r="I385" s="356"/>
      <c r="J385" s="356"/>
      <c r="K385" s="352" t="n">
        <f aca="false">IF(F385&gt;1,1,0)</f>
        <v>0</v>
      </c>
      <c r="L385" s="8"/>
      <c r="M385" s="8"/>
      <c r="N385" s="333"/>
      <c r="O385" s="333"/>
      <c r="P385" s="333"/>
      <c r="Q385" s="333"/>
      <c r="R385" s="333"/>
      <c r="S385" s="333"/>
      <c r="T385" s="333"/>
      <c r="U385" s="333"/>
      <c r="V385" s="333"/>
      <c r="W385" s="333"/>
      <c r="X385" s="333"/>
      <c r="Y385" s="333"/>
      <c r="Z385" s="333"/>
    </row>
    <row r="386" customFormat="false" ht="12" hidden="false" customHeight="true" outlineLevel="0" collapsed="false">
      <c r="A386" s="8"/>
      <c r="B386" s="355"/>
      <c r="C386" s="344" t="n">
        <f aca="false">IF(F386&gt;0,$D$8,0)</f>
        <v>0</v>
      </c>
      <c r="D386" s="345" t="n">
        <f aca="false">IF(C386&gt;0,$D$7*(C386/12*(1+C386/12)^$D$9)/((1+C386/12)^$D$9-1),0)</f>
        <v>0</v>
      </c>
      <c r="E386" s="350" t="n">
        <v>375</v>
      </c>
      <c r="F386" s="351" t="n">
        <f aca="false">IF(F385-G385&lt;0,0,F385-G385)</f>
        <v>0</v>
      </c>
      <c r="G386" s="351" t="n">
        <f aca="false">IF(F386&lt;=0,0,IF(F386&lt;D385,F386,D385-H386))</f>
        <v>0</v>
      </c>
      <c r="H386" s="351" t="n">
        <f aca="false">IF(F386&lt;0,0,F386*(C385/12))</f>
        <v>0</v>
      </c>
      <c r="I386" s="356"/>
      <c r="J386" s="356"/>
      <c r="K386" s="352" t="n">
        <f aca="false">IF(F386&gt;1,1,0)</f>
        <v>0</v>
      </c>
      <c r="L386" s="8"/>
      <c r="M386" s="8"/>
      <c r="N386" s="333"/>
      <c r="O386" s="333"/>
      <c r="P386" s="333"/>
      <c r="Q386" s="333"/>
      <c r="R386" s="333"/>
      <c r="S386" s="333"/>
      <c r="T386" s="333"/>
      <c r="U386" s="333"/>
      <c r="V386" s="333"/>
      <c r="W386" s="333"/>
      <c r="X386" s="333"/>
      <c r="Y386" s="333"/>
      <c r="Z386" s="333"/>
    </row>
    <row r="387" customFormat="false" ht="12" hidden="false" customHeight="true" outlineLevel="0" collapsed="false">
      <c r="A387" s="8"/>
      <c r="B387" s="355"/>
      <c r="C387" s="344" t="n">
        <f aca="false">IF(F387&gt;0,$D$8,0)</f>
        <v>0</v>
      </c>
      <c r="D387" s="345" t="n">
        <f aca="false">IF(C387&gt;0,$D$7*(C387/12*(1+C387/12)^$D$9)/((1+C387/12)^$D$9-1),0)</f>
        <v>0</v>
      </c>
      <c r="E387" s="350" t="n">
        <v>376</v>
      </c>
      <c r="F387" s="351" t="n">
        <f aca="false">IF(F386-G386&lt;0,0,F386-G386)</f>
        <v>0</v>
      </c>
      <c r="G387" s="351" t="n">
        <f aca="false">IF(F387&lt;=0,0,IF(F387&lt;D386,F387,D386-H387))</f>
        <v>0</v>
      </c>
      <c r="H387" s="351" t="n">
        <f aca="false">IF(F387&lt;0,0,F387*(C386/12))</f>
        <v>0</v>
      </c>
      <c r="I387" s="356"/>
      <c r="J387" s="356"/>
      <c r="K387" s="352" t="n">
        <f aca="false">IF(F387&gt;1,1,0)</f>
        <v>0</v>
      </c>
      <c r="L387" s="8"/>
      <c r="M387" s="8"/>
      <c r="N387" s="333"/>
      <c r="O387" s="333"/>
      <c r="P387" s="333"/>
      <c r="Q387" s="333"/>
      <c r="R387" s="333"/>
      <c r="S387" s="333"/>
      <c r="T387" s="333"/>
      <c r="U387" s="333"/>
      <c r="V387" s="333"/>
      <c r="W387" s="333"/>
      <c r="X387" s="333"/>
      <c r="Y387" s="333"/>
      <c r="Z387" s="333"/>
    </row>
    <row r="388" customFormat="false" ht="12" hidden="false" customHeight="true" outlineLevel="0" collapsed="false">
      <c r="A388" s="8"/>
      <c r="B388" s="355"/>
      <c r="C388" s="344" t="n">
        <f aca="false">IF(F388&gt;0,$D$8,0)</f>
        <v>0</v>
      </c>
      <c r="D388" s="345" t="n">
        <f aca="false">IF(C388&gt;0,$D$7*(C388/12*(1+C388/12)^$D$9)/((1+C388/12)^$D$9-1),0)</f>
        <v>0</v>
      </c>
      <c r="E388" s="350" t="n">
        <v>377</v>
      </c>
      <c r="F388" s="351" t="n">
        <f aca="false">IF(F387-G387&lt;0,0,F387-G387)</f>
        <v>0</v>
      </c>
      <c r="G388" s="351" t="n">
        <f aca="false">IF(F388&lt;=0,0,IF(F388&lt;D387,F388,D387-H388))</f>
        <v>0</v>
      </c>
      <c r="H388" s="351" t="n">
        <f aca="false">IF(F388&lt;0,0,F388*(C387/12))</f>
        <v>0</v>
      </c>
      <c r="I388" s="356"/>
      <c r="J388" s="356"/>
      <c r="K388" s="352" t="n">
        <f aca="false">IF(F388&gt;1,1,0)</f>
        <v>0</v>
      </c>
      <c r="L388" s="8"/>
      <c r="M388" s="8"/>
      <c r="N388" s="333"/>
      <c r="O388" s="333"/>
      <c r="P388" s="333"/>
      <c r="Q388" s="333"/>
      <c r="R388" s="333"/>
      <c r="S388" s="333"/>
      <c r="T388" s="333"/>
      <c r="U388" s="333"/>
      <c r="V388" s="333"/>
      <c r="W388" s="333"/>
      <c r="X388" s="333"/>
      <c r="Y388" s="333"/>
      <c r="Z388" s="333"/>
    </row>
    <row r="389" customFormat="false" ht="12" hidden="false" customHeight="true" outlineLevel="0" collapsed="false">
      <c r="A389" s="8"/>
      <c r="B389" s="355"/>
      <c r="C389" s="344" t="n">
        <f aca="false">IF(F389&gt;0,$D$8,0)</f>
        <v>0</v>
      </c>
      <c r="D389" s="345" t="n">
        <f aca="false">IF(C389&gt;0,$D$7*(C389/12*(1+C389/12)^$D$9)/((1+C389/12)^$D$9-1),0)</f>
        <v>0</v>
      </c>
      <c r="E389" s="350" t="n">
        <v>378</v>
      </c>
      <c r="F389" s="351" t="n">
        <f aca="false">IF(F388-G388&lt;0,0,F388-G388)</f>
        <v>0</v>
      </c>
      <c r="G389" s="351" t="n">
        <f aca="false">IF(F389&lt;=0,0,IF(F389&lt;D388,F389,D388-H389))</f>
        <v>0</v>
      </c>
      <c r="H389" s="351" t="n">
        <f aca="false">IF(F389&lt;0,0,F389*(C388/12))</f>
        <v>0</v>
      </c>
      <c r="I389" s="356"/>
      <c r="J389" s="356"/>
      <c r="K389" s="352" t="n">
        <f aca="false">IF(F389&gt;1,1,0)</f>
        <v>0</v>
      </c>
      <c r="L389" s="8"/>
      <c r="M389" s="8"/>
      <c r="N389" s="333"/>
      <c r="O389" s="333"/>
      <c r="P389" s="333"/>
      <c r="Q389" s="333"/>
      <c r="R389" s="333"/>
      <c r="S389" s="333"/>
      <c r="T389" s="333"/>
      <c r="U389" s="333"/>
      <c r="V389" s="333"/>
      <c r="W389" s="333"/>
      <c r="X389" s="333"/>
      <c r="Y389" s="333"/>
      <c r="Z389" s="333"/>
    </row>
    <row r="390" customFormat="false" ht="12" hidden="false" customHeight="true" outlineLevel="0" collapsed="false">
      <c r="A390" s="8"/>
      <c r="B390" s="355"/>
      <c r="C390" s="344" t="n">
        <f aca="false">IF(F390&gt;0,$D$8,0)</f>
        <v>0</v>
      </c>
      <c r="D390" s="345" t="n">
        <f aca="false">IF(C390&gt;0,$D$7*(C390/12*(1+C390/12)^$D$9)/((1+C390/12)^$D$9-1),0)</f>
        <v>0</v>
      </c>
      <c r="E390" s="350" t="n">
        <v>379</v>
      </c>
      <c r="F390" s="351" t="n">
        <f aca="false">IF(F389-G389&lt;0,0,F389-G389)</f>
        <v>0</v>
      </c>
      <c r="G390" s="351" t="n">
        <f aca="false">IF(F390&lt;=0,0,IF(F390&lt;D389,F390,D389-H390))</f>
        <v>0</v>
      </c>
      <c r="H390" s="351" t="n">
        <f aca="false">IF(F390&lt;0,0,F390*(C389/12))</f>
        <v>0</v>
      </c>
      <c r="I390" s="356"/>
      <c r="J390" s="356"/>
      <c r="K390" s="352" t="n">
        <f aca="false">IF(F390&gt;1,1,0)</f>
        <v>0</v>
      </c>
      <c r="L390" s="8"/>
      <c r="M390" s="8"/>
      <c r="N390" s="333"/>
      <c r="O390" s="333"/>
      <c r="P390" s="333"/>
      <c r="Q390" s="333"/>
      <c r="R390" s="333"/>
      <c r="S390" s="333"/>
      <c r="T390" s="333"/>
      <c r="U390" s="333"/>
      <c r="V390" s="333"/>
      <c r="W390" s="333"/>
      <c r="X390" s="333"/>
      <c r="Y390" s="333"/>
      <c r="Z390" s="333"/>
    </row>
    <row r="391" customFormat="false" ht="12" hidden="false" customHeight="true" outlineLevel="0" collapsed="false">
      <c r="A391" s="8"/>
      <c r="B391" s="355"/>
      <c r="C391" s="344" t="n">
        <f aca="false">IF(F391&gt;0,$D$8,0)</f>
        <v>0</v>
      </c>
      <c r="D391" s="345" t="n">
        <f aca="false">IF(C391&gt;0,$D$7*(C391/12*(1+C391/12)^$D$9)/((1+C391/12)^$D$9-1),0)</f>
        <v>0</v>
      </c>
      <c r="E391" s="350" t="n">
        <v>380</v>
      </c>
      <c r="F391" s="351" t="n">
        <f aca="false">IF(F390-G390&lt;0,0,F390-G390)</f>
        <v>0</v>
      </c>
      <c r="G391" s="351" t="n">
        <f aca="false">IF(F391&lt;=0,0,IF(F391&lt;D390,F391,D390-H391))</f>
        <v>0</v>
      </c>
      <c r="H391" s="351" t="n">
        <f aca="false">IF(F391&lt;0,0,F391*(C390/12))</f>
        <v>0</v>
      </c>
      <c r="I391" s="356"/>
      <c r="J391" s="356"/>
      <c r="K391" s="352" t="n">
        <f aca="false">IF(F391&gt;1,1,0)</f>
        <v>0</v>
      </c>
      <c r="L391" s="8"/>
      <c r="M391" s="8"/>
      <c r="N391" s="333"/>
      <c r="O391" s="333"/>
      <c r="P391" s="333"/>
      <c r="Q391" s="333"/>
      <c r="R391" s="333"/>
      <c r="S391" s="333"/>
      <c r="T391" s="333"/>
      <c r="U391" s="333"/>
      <c r="V391" s="333"/>
      <c r="W391" s="333"/>
      <c r="X391" s="333"/>
      <c r="Y391" s="333"/>
      <c r="Z391" s="333"/>
    </row>
    <row r="392" customFormat="false" ht="12" hidden="false" customHeight="true" outlineLevel="0" collapsed="false">
      <c r="A392" s="8"/>
      <c r="B392" s="355"/>
      <c r="C392" s="344" t="n">
        <f aca="false">IF(F392&gt;0,$D$8,0)</f>
        <v>0</v>
      </c>
      <c r="D392" s="345" t="n">
        <f aca="false">IF(C392&gt;0,$D$7*(C392/12*(1+C392/12)^$D$9)/((1+C392/12)^$D$9-1),0)</f>
        <v>0</v>
      </c>
      <c r="E392" s="350" t="n">
        <v>381</v>
      </c>
      <c r="F392" s="351" t="n">
        <f aca="false">IF(F391-G391&lt;0,0,F391-G391)</f>
        <v>0</v>
      </c>
      <c r="G392" s="351" t="n">
        <f aca="false">IF(F392&lt;=0,0,IF(F392&lt;D391,F392,D391-H392))</f>
        <v>0</v>
      </c>
      <c r="H392" s="351" t="n">
        <f aca="false">IF(F392&lt;0,0,F392*(C391/12))</f>
        <v>0</v>
      </c>
      <c r="I392" s="356"/>
      <c r="J392" s="356"/>
      <c r="K392" s="352" t="n">
        <f aca="false">IF(F392&gt;1,1,0)</f>
        <v>0</v>
      </c>
      <c r="L392" s="8"/>
      <c r="M392" s="8"/>
      <c r="N392" s="333"/>
      <c r="O392" s="333"/>
      <c r="P392" s="333"/>
      <c r="Q392" s="333"/>
      <c r="R392" s="333"/>
      <c r="S392" s="333"/>
      <c r="T392" s="333"/>
      <c r="U392" s="333"/>
      <c r="V392" s="333"/>
      <c r="W392" s="333"/>
      <c r="X392" s="333"/>
      <c r="Y392" s="333"/>
      <c r="Z392" s="333"/>
    </row>
    <row r="393" customFormat="false" ht="12" hidden="false" customHeight="true" outlineLevel="0" collapsed="false">
      <c r="A393" s="8"/>
      <c r="B393" s="355"/>
      <c r="C393" s="344" t="n">
        <f aca="false">IF(F393&gt;0,$D$8,0)</f>
        <v>0</v>
      </c>
      <c r="D393" s="345" t="n">
        <f aca="false">IF(C393&gt;0,$D$7*(C393/12*(1+C393/12)^$D$9)/((1+C393/12)^$D$9-1),0)</f>
        <v>0</v>
      </c>
      <c r="E393" s="350" t="n">
        <v>382</v>
      </c>
      <c r="F393" s="351" t="n">
        <f aca="false">IF(F392-G392&lt;0,0,F392-G392)</f>
        <v>0</v>
      </c>
      <c r="G393" s="351" t="n">
        <f aca="false">IF(F393&lt;=0,0,IF(F393&lt;D392,F393,D392-H393))</f>
        <v>0</v>
      </c>
      <c r="H393" s="351" t="n">
        <f aca="false">IF(F393&lt;0,0,F393*(C392/12))</f>
        <v>0</v>
      </c>
      <c r="I393" s="356"/>
      <c r="J393" s="356"/>
      <c r="K393" s="352" t="n">
        <f aca="false">IF(F393&gt;1,1,0)</f>
        <v>0</v>
      </c>
      <c r="L393" s="8"/>
      <c r="M393" s="8"/>
      <c r="N393" s="333"/>
      <c r="O393" s="333"/>
      <c r="P393" s="333"/>
      <c r="Q393" s="333"/>
      <c r="R393" s="333"/>
      <c r="S393" s="333"/>
      <c r="T393" s="333"/>
      <c r="U393" s="333"/>
      <c r="V393" s="333"/>
      <c r="W393" s="333"/>
      <c r="X393" s="333"/>
      <c r="Y393" s="333"/>
      <c r="Z393" s="333"/>
    </row>
    <row r="394" customFormat="false" ht="12" hidden="false" customHeight="true" outlineLevel="0" collapsed="false">
      <c r="A394" s="8"/>
      <c r="B394" s="355"/>
      <c r="C394" s="344" t="n">
        <f aca="false">IF(F394&gt;0,$D$8,0)</f>
        <v>0</v>
      </c>
      <c r="D394" s="345" t="n">
        <f aca="false">IF(C394&gt;0,$D$7*(C394/12*(1+C394/12)^$D$9)/((1+C394/12)^$D$9-1),0)</f>
        <v>0</v>
      </c>
      <c r="E394" s="350" t="n">
        <v>383</v>
      </c>
      <c r="F394" s="351" t="n">
        <f aca="false">IF(F393-G393&lt;0,0,F393-G393)</f>
        <v>0</v>
      </c>
      <c r="G394" s="351" t="n">
        <f aca="false">IF(F394&lt;=0,0,IF(F394&lt;D393,F394,D393-H394))</f>
        <v>0</v>
      </c>
      <c r="H394" s="351" t="n">
        <f aca="false">IF(F394&lt;0,0,F394*(C393/12))</f>
        <v>0</v>
      </c>
      <c r="I394" s="356"/>
      <c r="J394" s="356"/>
      <c r="K394" s="352" t="n">
        <f aca="false">IF(F394&gt;1,1,0)</f>
        <v>0</v>
      </c>
      <c r="L394" s="8"/>
      <c r="M394" s="8"/>
      <c r="N394" s="333"/>
      <c r="O394" s="333"/>
      <c r="P394" s="333"/>
      <c r="Q394" s="333"/>
      <c r="R394" s="333"/>
      <c r="S394" s="333"/>
      <c r="T394" s="333"/>
      <c r="U394" s="333"/>
      <c r="V394" s="333"/>
      <c r="W394" s="333"/>
      <c r="X394" s="333"/>
      <c r="Y394" s="333"/>
      <c r="Z394" s="333"/>
    </row>
    <row r="395" customFormat="false" ht="12" hidden="false" customHeight="true" outlineLevel="0" collapsed="false">
      <c r="A395" s="8"/>
      <c r="B395" s="355"/>
      <c r="C395" s="344" t="n">
        <f aca="false">IF(F395&gt;0,$D$8,0)</f>
        <v>0</v>
      </c>
      <c r="D395" s="345" t="n">
        <f aca="false">IF(C395&gt;0,$D$7*(C395/12*(1+C395/12)^$D$9)/((1+C395/12)^$D$9-1),0)</f>
        <v>0</v>
      </c>
      <c r="E395" s="357" t="n">
        <v>384</v>
      </c>
      <c r="F395" s="351" t="n">
        <f aca="false">IF(F394-G394&lt;0,0,F394-G394)</f>
        <v>0</v>
      </c>
      <c r="G395" s="351" t="n">
        <f aca="false">IF(F395&lt;=0,0,IF(F395&lt;D394,F395,D394-H395))</f>
        <v>0</v>
      </c>
      <c r="H395" s="351" t="n">
        <f aca="false">IF(F395&lt;0,0,F395*(C394/12))</f>
        <v>0</v>
      </c>
      <c r="I395" s="356"/>
      <c r="J395" s="356"/>
      <c r="K395" s="358" t="n">
        <f aca="false">IF(F395&gt;1,1,0)</f>
        <v>0</v>
      </c>
      <c r="L395" s="8"/>
      <c r="M395" s="8"/>
      <c r="N395" s="333"/>
      <c r="O395" s="333"/>
      <c r="P395" s="333"/>
      <c r="Q395" s="333"/>
      <c r="R395" s="333"/>
      <c r="S395" s="333"/>
      <c r="T395" s="333"/>
      <c r="U395" s="333"/>
      <c r="V395" s="333"/>
      <c r="W395" s="333"/>
      <c r="X395" s="333"/>
      <c r="Y395" s="333"/>
      <c r="Z395" s="333"/>
    </row>
    <row r="396" customFormat="false" ht="12" hidden="false" customHeight="true" outlineLevel="0" collapsed="false">
      <c r="A396" s="8"/>
      <c r="B396" s="355" t="n">
        <v>33</v>
      </c>
      <c r="C396" s="344" t="n">
        <f aca="false">IF(F396&gt;0,$D$8,0)</f>
        <v>0</v>
      </c>
      <c r="D396" s="345" t="n">
        <f aca="false">IF(C396&gt;0,$D$7*(C396/12*(1+C396/12)^$D$9)/((1+C396/12)^$D$9-1),0)</f>
        <v>0</v>
      </c>
      <c r="E396" s="346" t="n">
        <v>385</v>
      </c>
      <c r="F396" s="351" t="n">
        <f aca="false">IF(F395-G395&lt;0,0,F395-G395)</f>
        <v>0</v>
      </c>
      <c r="G396" s="351" t="n">
        <f aca="false">IF(F396&lt;=0,0,IF(F396&lt;D395,F396,D395-H396))</f>
        <v>0</v>
      </c>
      <c r="H396" s="351" t="n">
        <f aca="false">IF(F396&lt;0,0,F396*(C395/12))</f>
        <v>0</v>
      </c>
      <c r="I396" s="356" t="n">
        <f aca="false">SUM(G396:G407)</f>
        <v>0</v>
      </c>
      <c r="J396" s="356" t="n">
        <f aca="false">SUM(H396:H407)</f>
        <v>0</v>
      </c>
      <c r="K396" s="349" t="n">
        <f aca="false">IF(F396&gt;1,1,0)</f>
        <v>0</v>
      </c>
      <c r="L396" s="8"/>
      <c r="M396" s="8"/>
      <c r="N396" s="333"/>
      <c r="O396" s="333"/>
      <c r="P396" s="333"/>
      <c r="Q396" s="333"/>
      <c r="R396" s="333"/>
      <c r="S396" s="333"/>
      <c r="T396" s="333"/>
      <c r="U396" s="333"/>
      <c r="V396" s="333"/>
      <c r="W396" s="333"/>
      <c r="X396" s="333"/>
      <c r="Y396" s="333"/>
      <c r="Z396" s="333"/>
    </row>
    <row r="397" customFormat="false" ht="12" hidden="false" customHeight="true" outlineLevel="0" collapsed="false">
      <c r="A397" s="8"/>
      <c r="B397" s="355"/>
      <c r="C397" s="344" t="n">
        <f aca="false">IF(F397&gt;0,$D$8,0)</f>
        <v>0</v>
      </c>
      <c r="D397" s="345" t="n">
        <f aca="false">IF(C397&gt;0,$D$7*(C397/12*(1+C397/12)^$D$9)/((1+C397/12)^$D$9-1),0)</f>
        <v>0</v>
      </c>
      <c r="E397" s="350" t="n">
        <v>386</v>
      </c>
      <c r="F397" s="351" t="n">
        <f aca="false">IF(F396-G396&lt;0,0,F396-G396)</f>
        <v>0</v>
      </c>
      <c r="G397" s="351" t="n">
        <f aca="false">IF(F397&lt;=0,0,IF(F397&lt;D396,F397,D396-H397))</f>
        <v>0</v>
      </c>
      <c r="H397" s="351" t="n">
        <f aca="false">IF(F397&lt;0,0,F397*(C396/12))</f>
        <v>0</v>
      </c>
      <c r="I397" s="356"/>
      <c r="J397" s="356"/>
      <c r="K397" s="352" t="n">
        <f aca="false">IF(F397&gt;1,1,0)</f>
        <v>0</v>
      </c>
      <c r="L397" s="8"/>
      <c r="M397" s="8"/>
      <c r="N397" s="333"/>
      <c r="O397" s="333"/>
      <c r="P397" s="333"/>
      <c r="Q397" s="333"/>
      <c r="R397" s="333"/>
      <c r="S397" s="333"/>
      <c r="T397" s="333"/>
      <c r="U397" s="333"/>
      <c r="V397" s="333"/>
      <c r="W397" s="333"/>
      <c r="X397" s="333"/>
      <c r="Y397" s="333"/>
      <c r="Z397" s="333"/>
    </row>
    <row r="398" customFormat="false" ht="12" hidden="false" customHeight="true" outlineLevel="0" collapsed="false">
      <c r="A398" s="8"/>
      <c r="B398" s="355"/>
      <c r="C398" s="344" t="n">
        <f aca="false">IF(F398&gt;0,$D$8,0)</f>
        <v>0</v>
      </c>
      <c r="D398" s="345" t="n">
        <f aca="false">IF(C398&gt;0,$D$7*(C398/12*(1+C398/12)^$D$9)/((1+C398/12)^$D$9-1),0)</f>
        <v>0</v>
      </c>
      <c r="E398" s="350" t="n">
        <v>387</v>
      </c>
      <c r="F398" s="351" t="n">
        <f aca="false">IF(F397-G397&lt;0,0,F397-G397)</f>
        <v>0</v>
      </c>
      <c r="G398" s="351" t="n">
        <f aca="false">IF(F398&lt;=0,0,IF(F398&lt;D397,F398,D397-H398))</f>
        <v>0</v>
      </c>
      <c r="H398" s="351" t="n">
        <f aca="false">IF(F398&lt;0,0,F398*(C397/12))</f>
        <v>0</v>
      </c>
      <c r="I398" s="356"/>
      <c r="J398" s="356"/>
      <c r="K398" s="352" t="n">
        <f aca="false">IF(F398&gt;1,1,0)</f>
        <v>0</v>
      </c>
      <c r="L398" s="8"/>
      <c r="M398" s="8"/>
      <c r="N398" s="333"/>
      <c r="O398" s="333"/>
      <c r="P398" s="333"/>
      <c r="Q398" s="333"/>
      <c r="R398" s="333"/>
      <c r="S398" s="333"/>
      <c r="T398" s="333"/>
      <c r="U398" s="333"/>
      <c r="V398" s="333"/>
      <c r="W398" s="333"/>
      <c r="X398" s="333"/>
      <c r="Y398" s="333"/>
      <c r="Z398" s="333"/>
    </row>
    <row r="399" customFormat="false" ht="12" hidden="false" customHeight="true" outlineLevel="0" collapsed="false">
      <c r="A399" s="8"/>
      <c r="B399" s="355"/>
      <c r="C399" s="344" t="n">
        <f aca="false">IF(F399&gt;0,$D$8,0)</f>
        <v>0</v>
      </c>
      <c r="D399" s="345" t="n">
        <f aca="false">IF(C399&gt;0,$D$7*(C399/12*(1+C399/12)^$D$9)/((1+C399/12)^$D$9-1),0)</f>
        <v>0</v>
      </c>
      <c r="E399" s="350" t="n">
        <v>388</v>
      </c>
      <c r="F399" s="351" t="n">
        <f aca="false">IF(F398-G398&lt;0,0,F398-G398)</f>
        <v>0</v>
      </c>
      <c r="G399" s="351" t="n">
        <f aca="false">IF(F399&lt;=0,0,IF(F399&lt;D398,F399,D398-H399))</f>
        <v>0</v>
      </c>
      <c r="H399" s="351" t="n">
        <f aca="false">IF(F399&lt;0,0,F399*(C398/12))</f>
        <v>0</v>
      </c>
      <c r="I399" s="356"/>
      <c r="J399" s="356"/>
      <c r="K399" s="352" t="n">
        <f aca="false">IF(F399&gt;1,1,0)</f>
        <v>0</v>
      </c>
      <c r="L399" s="8"/>
      <c r="M399" s="8"/>
      <c r="N399" s="333"/>
      <c r="O399" s="333"/>
      <c r="P399" s="333"/>
      <c r="Q399" s="333"/>
      <c r="R399" s="333"/>
      <c r="S399" s="333"/>
      <c r="T399" s="333"/>
      <c r="U399" s="333"/>
      <c r="V399" s="333"/>
      <c r="W399" s="333"/>
      <c r="X399" s="333"/>
      <c r="Y399" s="333"/>
      <c r="Z399" s="333"/>
    </row>
    <row r="400" customFormat="false" ht="12" hidden="false" customHeight="true" outlineLevel="0" collapsed="false">
      <c r="A400" s="8"/>
      <c r="B400" s="355"/>
      <c r="C400" s="344" t="n">
        <f aca="false">IF(F400&gt;0,$D$8,0)</f>
        <v>0</v>
      </c>
      <c r="D400" s="345" t="n">
        <f aca="false">IF(C400&gt;0,$D$7*(C400/12*(1+C400/12)^$D$9)/((1+C400/12)^$D$9-1),0)</f>
        <v>0</v>
      </c>
      <c r="E400" s="350" t="n">
        <v>389</v>
      </c>
      <c r="F400" s="351" t="n">
        <f aca="false">IF(F399-G399&lt;0,0,F399-G399)</f>
        <v>0</v>
      </c>
      <c r="G400" s="351" t="n">
        <f aca="false">IF(F400&lt;=0,0,IF(F400&lt;D399,F400,D399-H400))</f>
        <v>0</v>
      </c>
      <c r="H400" s="351" t="n">
        <f aca="false">IF(F400&lt;0,0,F400*(C399/12))</f>
        <v>0</v>
      </c>
      <c r="I400" s="356"/>
      <c r="J400" s="356"/>
      <c r="K400" s="352" t="n">
        <f aca="false">IF(F400&gt;1,1,0)</f>
        <v>0</v>
      </c>
      <c r="L400" s="8"/>
      <c r="M400" s="8"/>
      <c r="N400" s="333"/>
      <c r="O400" s="333"/>
      <c r="P400" s="333"/>
      <c r="Q400" s="333"/>
      <c r="R400" s="333"/>
      <c r="S400" s="333"/>
      <c r="T400" s="333"/>
      <c r="U400" s="333"/>
      <c r="V400" s="333"/>
      <c r="W400" s="333"/>
      <c r="X400" s="333"/>
      <c r="Y400" s="333"/>
      <c r="Z400" s="333"/>
    </row>
    <row r="401" customFormat="false" ht="12" hidden="false" customHeight="true" outlineLevel="0" collapsed="false">
      <c r="A401" s="8"/>
      <c r="B401" s="355"/>
      <c r="C401" s="344" t="n">
        <f aca="false">IF(F401&gt;0,$D$8,0)</f>
        <v>0</v>
      </c>
      <c r="D401" s="345" t="n">
        <f aca="false">IF(C401&gt;0,$D$7*(C401/12*(1+C401/12)^$D$9)/((1+C401/12)^$D$9-1),0)</f>
        <v>0</v>
      </c>
      <c r="E401" s="350" t="n">
        <v>390</v>
      </c>
      <c r="F401" s="351" t="n">
        <f aca="false">IF(F400-G400&lt;0,0,F400-G400)</f>
        <v>0</v>
      </c>
      <c r="G401" s="351" t="n">
        <f aca="false">IF(F401&lt;=0,0,IF(F401&lt;D400,F401,D400-H401))</f>
        <v>0</v>
      </c>
      <c r="H401" s="351" t="n">
        <f aca="false">IF(F401&lt;0,0,F401*(C400/12))</f>
        <v>0</v>
      </c>
      <c r="I401" s="356"/>
      <c r="J401" s="356"/>
      <c r="K401" s="352" t="n">
        <f aca="false">IF(F401&gt;1,1,0)</f>
        <v>0</v>
      </c>
      <c r="L401" s="8"/>
      <c r="M401" s="8"/>
      <c r="N401" s="333"/>
      <c r="O401" s="333"/>
      <c r="P401" s="333"/>
      <c r="Q401" s="333"/>
      <c r="R401" s="333"/>
      <c r="S401" s="333"/>
      <c r="T401" s="333"/>
      <c r="U401" s="333"/>
      <c r="V401" s="333"/>
      <c r="W401" s="333"/>
      <c r="X401" s="333"/>
      <c r="Y401" s="333"/>
      <c r="Z401" s="333"/>
    </row>
    <row r="402" customFormat="false" ht="12" hidden="false" customHeight="true" outlineLevel="0" collapsed="false">
      <c r="A402" s="8"/>
      <c r="B402" s="355"/>
      <c r="C402" s="344" t="n">
        <f aca="false">IF(F402&gt;0,$D$8,0)</f>
        <v>0</v>
      </c>
      <c r="D402" s="345" t="n">
        <f aca="false">IF(C402&gt;0,$D$7*(C402/12*(1+C402/12)^$D$9)/((1+C402/12)^$D$9-1),0)</f>
        <v>0</v>
      </c>
      <c r="E402" s="350" t="n">
        <v>391</v>
      </c>
      <c r="F402" s="351" t="n">
        <f aca="false">IF(F401-G401&lt;0,0,F401-G401)</f>
        <v>0</v>
      </c>
      <c r="G402" s="351" t="n">
        <f aca="false">IF(F402&lt;=0,0,IF(F402&lt;D401,F402,D401-H402))</f>
        <v>0</v>
      </c>
      <c r="H402" s="351" t="n">
        <f aca="false">IF(F402&lt;0,0,F402*(C401/12))</f>
        <v>0</v>
      </c>
      <c r="I402" s="356"/>
      <c r="J402" s="356"/>
      <c r="K402" s="352" t="n">
        <f aca="false">IF(F402&gt;1,1,0)</f>
        <v>0</v>
      </c>
      <c r="L402" s="8"/>
      <c r="M402" s="8"/>
      <c r="N402" s="333"/>
      <c r="O402" s="333"/>
      <c r="P402" s="333"/>
      <c r="Q402" s="333"/>
      <c r="R402" s="333"/>
      <c r="S402" s="333"/>
      <c r="T402" s="333"/>
      <c r="U402" s="333"/>
      <c r="V402" s="333"/>
      <c r="W402" s="333"/>
      <c r="X402" s="333"/>
      <c r="Y402" s="333"/>
      <c r="Z402" s="333"/>
    </row>
    <row r="403" customFormat="false" ht="12" hidden="false" customHeight="true" outlineLevel="0" collapsed="false">
      <c r="A403" s="8"/>
      <c r="B403" s="355"/>
      <c r="C403" s="344" t="n">
        <f aca="false">IF(F403&gt;0,$D$8,0)</f>
        <v>0</v>
      </c>
      <c r="D403" s="345" t="n">
        <f aca="false">IF(C403&gt;0,$D$7*(C403/12*(1+C403/12)^$D$9)/((1+C403/12)^$D$9-1),0)</f>
        <v>0</v>
      </c>
      <c r="E403" s="350" t="n">
        <v>392</v>
      </c>
      <c r="F403" s="351" t="n">
        <f aca="false">IF(F402-G402&lt;0,0,F402-G402)</f>
        <v>0</v>
      </c>
      <c r="G403" s="351" t="n">
        <f aca="false">IF(F403&lt;=0,0,IF(F403&lt;D402,F403,D402-H403))</f>
        <v>0</v>
      </c>
      <c r="H403" s="351" t="n">
        <f aca="false">IF(F403&lt;0,0,F403*(C402/12))</f>
        <v>0</v>
      </c>
      <c r="I403" s="356"/>
      <c r="J403" s="356"/>
      <c r="K403" s="352" t="n">
        <f aca="false">IF(F403&gt;1,1,0)</f>
        <v>0</v>
      </c>
      <c r="L403" s="8"/>
      <c r="M403" s="8"/>
      <c r="N403" s="333"/>
      <c r="O403" s="333"/>
      <c r="P403" s="333"/>
      <c r="Q403" s="333"/>
      <c r="R403" s="333"/>
      <c r="S403" s="333"/>
      <c r="T403" s="333"/>
      <c r="U403" s="333"/>
      <c r="V403" s="333"/>
      <c r="W403" s="333"/>
      <c r="X403" s="333"/>
      <c r="Y403" s="333"/>
      <c r="Z403" s="333"/>
    </row>
    <row r="404" customFormat="false" ht="12" hidden="false" customHeight="true" outlineLevel="0" collapsed="false">
      <c r="A404" s="8"/>
      <c r="B404" s="355"/>
      <c r="C404" s="344" t="n">
        <f aca="false">IF(F404&gt;0,$D$8,0)</f>
        <v>0</v>
      </c>
      <c r="D404" s="345" t="n">
        <f aca="false">IF(C404&gt;0,$D$7*(C404/12*(1+C404/12)^$D$9)/((1+C404/12)^$D$9-1),0)</f>
        <v>0</v>
      </c>
      <c r="E404" s="350" t="n">
        <v>393</v>
      </c>
      <c r="F404" s="351" t="n">
        <f aca="false">IF(F403-G403&lt;0,0,F403-G403)</f>
        <v>0</v>
      </c>
      <c r="G404" s="351" t="n">
        <f aca="false">IF(F404&lt;=0,0,IF(F404&lt;D403,F404,D403-H404))</f>
        <v>0</v>
      </c>
      <c r="H404" s="351" t="n">
        <f aca="false">IF(F404&lt;0,0,F404*(C403/12))</f>
        <v>0</v>
      </c>
      <c r="I404" s="356"/>
      <c r="J404" s="356"/>
      <c r="K404" s="352" t="n">
        <f aca="false">IF(F404&gt;1,1,0)</f>
        <v>0</v>
      </c>
      <c r="L404" s="8"/>
      <c r="M404" s="8"/>
      <c r="N404" s="333"/>
      <c r="O404" s="333"/>
      <c r="P404" s="333"/>
      <c r="Q404" s="333"/>
      <c r="R404" s="333"/>
      <c r="S404" s="333"/>
      <c r="T404" s="333"/>
      <c r="U404" s="333"/>
      <c r="V404" s="333"/>
      <c r="W404" s="333"/>
      <c r="X404" s="333"/>
      <c r="Y404" s="333"/>
      <c r="Z404" s="333"/>
    </row>
    <row r="405" customFormat="false" ht="12" hidden="false" customHeight="true" outlineLevel="0" collapsed="false">
      <c r="A405" s="8"/>
      <c r="B405" s="355"/>
      <c r="C405" s="344" t="n">
        <f aca="false">IF(F405&gt;0,$D$8,0)</f>
        <v>0</v>
      </c>
      <c r="D405" s="345" t="n">
        <f aca="false">IF(C405&gt;0,$D$7*(C405/12*(1+C405/12)^$D$9)/((1+C405/12)^$D$9-1),0)</f>
        <v>0</v>
      </c>
      <c r="E405" s="350" t="n">
        <v>394</v>
      </c>
      <c r="F405" s="351" t="n">
        <f aca="false">IF(F404-G404&lt;0,0,F404-G404)</f>
        <v>0</v>
      </c>
      <c r="G405" s="351" t="n">
        <f aca="false">IF(F405&lt;=0,0,IF(F405&lt;D404,F405,D404-H405))</f>
        <v>0</v>
      </c>
      <c r="H405" s="351" t="n">
        <f aca="false">IF(F405&lt;0,0,F405*(C404/12))</f>
        <v>0</v>
      </c>
      <c r="I405" s="356"/>
      <c r="J405" s="356"/>
      <c r="K405" s="352" t="n">
        <f aca="false">IF(F405&gt;1,1,0)</f>
        <v>0</v>
      </c>
      <c r="L405" s="8"/>
      <c r="M405" s="8"/>
      <c r="N405" s="333"/>
      <c r="O405" s="333"/>
      <c r="P405" s="333"/>
      <c r="Q405" s="333"/>
      <c r="R405" s="333"/>
      <c r="S405" s="333"/>
      <c r="T405" s="333"/>
      <c r="U405" s="333"/>
      <c r="V405" s="333"/>
      <c r="W405" s="333"/>
      <c r="X405" s="333"/>
      <c r="Y405" s="333"/>
      <c r="Z405" s="333"/>
    </row>
    <row r="406" customFormat="false" ht="12" hidden="false" customHeight="true" outlineLevel="0" collapsed="false">
      <c r="A406" s="8"/>
      <c r="B406" s="355"/>
      <c r="C406" s="344" t="n">
        <f aca="false">IF(F406&gt;0,$D$8,0)</f>
        <v>0</v>
      </c>
      <c r="D406" s="345" t="n">
        <f aca="false">IF(C406&gt;0,$D$7*(C406/12*(1+C406/12)^$D$9)/((1+C406/12)^$D$9-1),0)</f>
        <v>0</v>
      </c>
      <c r="E406" s="350" t="n">
        <v>395</v>
      </c>
      <c r="F406" s="351" t="n">
        <f aca="false">IF(F405-G405&lt;0,0,F405-G405)</f>
        <v>0</v>
      </c>
      <c r="G406" s="351" t="n">
        <f aca="false">IF(F406&lt;=0,0,IF(F406&lt;D405,F406,D405-H406))</f>
        <v>0</v>
      </c>
      <c r="H406" s="351" t="n">
        <f aca="false">IF(F406&lt;0,0,F406*(C405/12))</f>
        <v>0</v>
      </c>
      <c r="I406" s="356"/>
      <c r="J406" s="356"/>
      <c r="K406" s="352" t="n">
        <f aca="false">IF(F406&gt;1,1,0)</f>
        <v>0</v>
      </c>
      <c r="L406" s="8"/>
      <c r="M406" s="8"/>
      <c r="N406" s="333"/>
      <c r="O406" s="333"/>
      <c r="P406" s="333"/>
      <c r="Q406" s="333"/>
      <c r="R406" s="333"/>
      <c r="S406" s="333"/>
      <c r="T406" s="333"/>
      <c r="U406" s="333"/>
      <c r="V406" s="333"/>
      <c r="W406" s="333"/>
      <c r="X406" s="333"/>
      <c r="Y406" s="333"/>
      <c r="Z406" s="333"/>
    </row>
    <row r="407" customFormat="false" ht="12" hidden="false" customHeight="true" outlineLevel="0" collapsed="false">
      <c r="A407" s="8"/>
      <c r="B407" s="355"/>
      <c r="C407" s="344" t="n">
        <f aca="false">IF(F407&gt;0,$D$8,0)</f>
        <v>0</v>
      </c>
      <c r="D407" s="345" t="n">
        <f aca="false">IF(C407&gt;0,$D$7*(C407/12*(1+C407/12)^$D$9)/((1+C407/12)^$D$9-1),0)</f>
        <v>0</v>
      </c>
      <c r="E407" s="357" t="n">
        <v>396</v>
      </c>
      <c r="F407" s="351" t="n">
        <f aca="false">IF(F406-G406&lt;0,0,F406-G406)</f>
        <v>0</v>
      </c>
      <c r="G407" s="351" t="n">
        <f aca="false">IF(F407&lt;=0,0,IF(F407&lt;D406,F407,D406-H407))</f>
        <v>0</v>
      </c>
      <c r="H407" s="351" t="n">
        <f aca="false">IF(F407&lt;0,0,F407*(C406/12))</f>
        <v>0</v>
      </c>
      <c r="I407" s="356"/>
      <c r="J407" s="356"/>
      <c r="K407" s="358" t="n">
        <f aca="false">IF(F407&gt;1,1,0)</f>
        <v>0</v>
      </c>
      <c r="L407" s="8"/>
      <c r="M407" s="8"/>
      <c r="N407" s="333"/>
      <c r="O407" s="333"/>
      <c r="P407" s="333"/>
      <c r="Q407" s="333"/>
      <c r="R407" s="333"/>
      <c r="S407" s="333"/>
      <c r="T407" s="333"/>
      <c r="U407" s="333"/>
      <c r="V407" s="333"/>
      <c r="W407" s="333"/>
      <c r="X407" s="333"/>
      <c r="Y407" s="333"/>
      <c r="Z407" s="333"/>
    </row>
    <row r="408" customFormat="false" ht="12" hidden="false" customHeight="true" outlineLevel="0" collapsed="false">
      <c r="A408" s="8"/>
      <c r="B408" s="355" t="n">
        <v>34</v>
      </c>
      <c r="C408" s="344" t="n">
        <f aca="false">IF(F408&gt;0,$D$8,0)</f>
        <v>0</v>
      </c>
      <c r="D408" s="345" t="n">
        <f aca="false">IF(C408&gt;0,$D$7*(C408/12*(1+C408/12)^$D$9)/((1+C408/12)^$D$9-1),0)</f>
        <v>0</v>
      </c>
      <c r="E408" s="346" t="n">
        <v>397</v>
      </c>
      <c r="F408" s="351" t="n">
        <f aca="false">IF(F407-G407&lt;0,0,F407-G407)</f>
        <v>0</v>
      </c>
      <c r="G408" s="351" t="n">
        <f aca="false">IF(F408&lt;=0,0,IF(F408&lt;D407,F408,D407-H408))</f>
        <v>0</v>
      </c>
      <c r="H408" s="351" t="n">
        <f aca="false">IF(F408&lt;0,0,F408*(C407/12))</f>
        <v>0</v>
      </c>
      <c r="I408" s="356" t="n">
        <f aca="false">SUM(G408:G419)</f>
        <v>0</v>
      </c>
      <c r="J408" s="356" t="n">
        <f aca="false">SUM(H408:H419)</f>
        <v>0</v>
      </c>
      <c r="K408" s="349" t="n">
        <f aca="false">IF(F408&gt;1,1,0)</f>
        <v>0</v>
      </c>
      <c r="L408" s="8"/>
      <c r="M408" s="8"/>
      <c r="N408" s="333"/>
      <c r="O408" s="333"/>
      <c r="P408" s="333"/>
      <c r="Q408" s="333"/>
      <c r="R408" s="333"/>
      <c r="S408" s="333"/>
      <c r="T408" s="333"/>
      <c r="U408" s="333"/>
      <c r="V408" s="333"/>
      <c r="W408" s="333"/>
      <c r="X408" s="333"/>
      <c r="Y408" s="333"/>
      <c r="Z408" s="333"/>
    </row>
    <row r="409" customFormat="false" ht="12" hidden="false" customHeight="true" outlineLevel="0" collapsed="false">
      <c r="A409" s="8"/>
      <c r="B409" s="355"/>
      <c r="C409" s="344" t="n">
        <f aca="false">IF(F409&gt;0,$D$8,0)</f>
        <v>0</v>
      </c>
      <c r="D409" s="345" t="n">
        <f aca="false">IF(C409&gt;0,$D$7*(C409/12*(1+C409/12)^$D$9)/((1+C409/12)^$D$9-1),0)</f>
        <v>0</v>
      </c>
      <c r="E409" s="350" t="n">
        <v>398</v>
      </c>
      <c r="F409" s="351" t="n">
        <f aca="false">IF(F408-G408&lt;0,0,F408-G408)</f>
        <v>0</v>
      </c>
      <c r="G409" s="351" t="n">
        <f aca="false">IF(F409&lt;=0,0,IF(F409&lt;D408,F409,D408-H409))</f>
        <v>0</v>
      </c>
      <c r="H409" s="351" t="n">
        <f aca="false">IF(F409&lt;0,0,F409*(C408/12))</f>
        <v>0</v>
      </c>
      <c r="I409" s="356"/>
      <c r="J409" s="356"/>
      <c r="K409" s="352" t="n">
        <f aca="false">IF(F409&gt;1,1,0)</f>
        <v>0</v>
      </c>
      <c r="L409" s="8"/>
      <c r="M409" s="8"/>
      <c r="N409" s="333"/>
      <c r="O409" s="333"/>
      <c r="P409" s="333"/>
      <c r="Q409" s="333"/>
      <c r="R409" s="333"/>
      <c r="S409" s="333"/>
      <c r="T409" s="333"/>
      <c r="U409" s="333"/>
      <c r="V409" s="333"/>
      <c r="W409" s="333"/>
      <c r="X409" s="333"/>
      <c r="Y409" s="333"/>
      <c r="Z409" s="333"/>
    </row>
    <row r="410" customFormat="false" ht="12" hidden="false" customHeight="true" outlineLevel="0" collapsed="false">
      <c r="A410" s="8"/>
      <c r="B410" s="355"/>
      <c r="C410" s="344" t="n">
        <f aca="false">IF(F410&gt;0,$D$8,0)</f>
        <v>0</v>
      </c>
      <c r="D410" s="345" t="n">
        <f aca="false">IF(C410&gt;0,$D$7*(C410/12*(1+C410/12)^$D$9)/((1+C410/12)^$D$9-1),0)</f>
        <v>0</v>
      </c>
      <c r="E410" s="350" t="n">
        <v>399</v>
      </c>
      <c r="F410" s="351" t="n">
        <f aca="false">IF(F409-G409&lt;0,0,F409-G409)</f>
        <v>0</v>
      </c>
      <c r="G410" s="351" t="n">
        <f aca="false">IF(F410&lt;=0,0,IF(F410&lt;D409,F410,D409-H410))</f>
        <v>0</v>
      </c>
      <c r="H410" s="351" t="n">
        <f aca="false">IF(F410&lt;0,0,F410*(C409/12))</f>
        <v>0</v>
      </c>
      <c r="I410" s="356"/>
      <c r="J410" s="356"/>
      <c r="K410" s="352" t="n">
        <f aca="false">IF(F410&gt;1,1,0)</f>
        <v>0</v>
      </c>
      <c r="L410" s="8"/>
      <c r="M410" s="8"/>
      <c r="N410" s="333"/>
      <c r="O410" s="333"/>
      <c r="P410" s="333"/>
      <c r="Q410" s="333"/>
      <c r="R410" s="333"/>
      <c r="S410" s="333"/>
      <c r="T410" s="333"/>
      <c r="U410" s="333"/>
      <c r="V410" s="333"/>
      <c r="W410" s="333"/>
      <c r="X410" s="333"/>
      <c r="Y410" s="333"/>
      <c r="Z410" s="333"/>
    </row>
    <row r="411" customFormat="false" ht="12" hidden="false" customHeight="true" outlineLevel="0" collapsed="false">
      <c r="A411" s="8"/>
      <c r="B411" s="355"/>
      <c r="C411" s="344" t="n">
        <f aca="false">IF(F411&gt;0,$D$8,0)</f>
        <v>0</v>
      </c>
      <c r="D411" s="345" t="n">
        <f aca="false">IF(C411&gt;0,$D$7*(C411/12*(1+C411/12)^$D$9)/((1+C411/12)^$D$9-1),0)</f>
        <v>0</v>
      </c>
      <c r="E411" s="350" t="n">
        <v>400</v>
      </c>
      <c r="F411" s="351" t="n">
        <f aca="false">IF(F410-G410&lt;0,0,F410-G410)</f>
        <v>0</v>
      </c>
      <c r="G411" s="351" t="n">
        <f aca="false">IF(F411&lt;=0,0,IF(F411&lt;D410,F411,D410-H411))</f>
        <v>0</v>
      </c>
      <c r="H411" s="351" t="n">
        <f aca="false">IF(F411&lt;0,0,F411*(C410/12))</f>
        <v>0</v>
      </c>
      <c r="I411" s="356"/>
      <c r="J411" s="356"/>
      <c r="K411" s="352" t="n">
        <f aca="false">IF(F411&gt;1,1,0)</f>
        <v>0</v>
      </c>
      <c r="L411" s="8"/>
      <c r="M411" s="8"/>
      <c r="N411" s="333"/>
      <c r="O411" s="333"/>
      <c r="P411" s="333"/>
      <c r="Q411" s="333"/>
      <c r="R411" s="333"/>
      <c r="S411" s="333"/>
      <c r="T411" s="333"/>
      <c r="U411" s="333"/>
      <c r="V411" s="333"/>
      <c r="W411" s="333"/>
      <c r="X411" s="333"/>
      <c r="Y411" s="333"/>
      <c r="Z411" s="333"/>
    </row>
    <row r="412" customFormat="false" ht="12" hidden="false" customHeight="true" outlineLevel="0" collapsed="false">
      <c r="A412" s="8"/>
      <c r="B412" s="355"/>
      <c r="C412" s="344" t="n">
        <f aca="false">IF(F412&gt;0,$D$8,0)</f>
        <v>0</v>
      </c>
      <c r="D412" s="345" t="n">
        <f aca="false">IF(C412&gt;0,$D$7*(C412/12*(1+C412/12)^$D$9)/((1+C412/12)^$D$9-1),0)</f>
        <v>0</v>
      </c>
      <c r="E412" s="350" t="n">
        <v>401</v>
      </c>
      <c r="F412" s="351" t="n">
        <f aca="false">IF(F411-G411&lt;0,0,F411-G411)</f>
        <v>0</v>
      </c>
      <c r="G412" s="351" t="n">
        <f aca="false">IF(F412&lt;=0,0,IF(F412&lt;D411,F412,D411-H412))</f>
        <v>0</v>
      </c>
      <c r="H412" s="351" t="n">
        <f aca="false">IF(F412&lt;0,0,F412*(C411/12))</f>
        <v>0</v>
      </c>
      <c r="I412" s="356"/>
      <c r="J412" s="356"/>
      <c r="K412" s="352" t="n">
        <f aca="false">IF(F412&gt;1,1,0)</f>
        <v>0</v>
      </c>
      <c r="L412" s="8"/>
      <c r="M412" s="8"/>
      <c r="N412" s="333"/>
      <c r="O412" s="333"/>
      <c r="P412" s="333"/>
      <c r="Q412" s="333"/>
      <c r="R412" s="333"/>
      <c r="S412" s="333"/>
      <c r="T412" s="333"/>
      <c r="U412" s="333"/>
      <c r="V412" s="333"/>
      <c r="W412" s="333"/>
      <c r="X412" s="333"/>
      <c r="Y412" s="333"/>
      <c r="Z412" s="333"/>
    </row>
    <row r="413" customFormat="false" ht="12" hidden="false" customHeight="true" outlineLevel="0" collapsed="false">
      <c r="A413" s="8"/>
      <c r="B413" s="355"/>
      <c r="C413" s="344" t="n">
        <f aca="false">IF(F413&gt;0,$D$8,0)</f>
        <v>0</v>
      </c>
      <c r="D413" s="345" t="n">
        <f aca="false">IF(C413&gt;0,$D$7*(C413/12*(1+C413/12)^$D$9)/((1+C413/12)^$D$9-1),0)</f>
        <v>0</v>
      </c>
      <c r="E413" s="350" t="n">
        <v>402</v>
      </c>
      <c r="F413" s="351" t="n">
        <f aca="false">IF(F412-G412&lt;0,0,F412-G412)</f>
        <v>0</v>
      </c>
      <c r="G413" s="351" t="n">
        <f aca="false">IF(F413&lt;=0,0,IF(F413&lt;D412,F413,D412-H413))</f>
        <v>0</v>
      </c>
      <c r="H413" s="351" t="n">
        <f aca="false">IF(F413&lt;0,0,F413*(C412/12))</f>
        <v>0</v>
      </c>
      <c r="I413" s="356"/>
      <c r="J413" s="356"/>
      <c r="K413" s="352" t="n">
        <f aca="false">IF(F413&gt;1,1,0)</f>
        <v>0</v>
      </c>
      <c r="L413" s="8"/>
      <c r="M413" s="8"/>
      <c r="N413" s="333"/>
      <c r="O413" s="333"/>
      <c r="P413" s="333"/>
      <c r="Q413" s="333"/>
      <c r="R413" s="333"/>
      <c r="S413" s="333"/>
      <c r="T413" s="333"/>
      <c r="U413" s="333"/>
      <c r="V413" s="333"/>
      <c r="W413" s="333"/>
      <c r="X413" s="333"/>
      <c r="Y413" s="333"/>
      <c r="Z413" s="333"/>
    </row>
    <row r="414" customFormat="false" ht="12" hidden="false" customHeight="true" outlineLevel="0" collapsed="false">
      <c r="A414" s="8"/>
      <c r="B414" s="355"/>
      <c r="C414" s="344" t="n">
        <f aca="false">IF(F414&gt;0,$D$8,0)</f>
        <v>0</v>
      </c>
      <c r="D414" s="345" t="n">
        <f aca="false">IF(C414&gt;0,$D$7*(C414/12*(1+C414/12)^$D$9)/((1+C414/12)^$D$9-1),0)</f>
        <v>0</v>
      </c>
      <c r="E414" s="350" t="n">
        <v>403</v>
      </c>
      <c r="F414" s="351" t="n">
        <f aca="false">IF(F413-G413&lt;0,0,F413-G413)</f>
        <v>0</v>
      </c>
      <c r="G414" s="351" t="n">
        <f aca="false">IF(F414&lt;=0,0,IF(F414&lt;D413,F414,D413-H414))</f>
        <v>0</v>
      </c>
      <c r="H414" s="351" t="n">
        <f aca="false">IF(F414&lt;0,0,F414*(C413/12))</f>
        <v>0</v>
      </c>
      <c r="I414" s="356"/>
      <c r="J414" s="356"/>
      <c r="K414" s="352" t="n">
        <f aca="false">IF(F414&gt;1,1,0)</f>
        <v>0</v>
      </c>
      <c r="L414" s="8"/>
      <c r="M414" s="8"/>
      <c r="N414" s="333"/>
      <c r="O414" s="333"/>
      <c r="P414" s="333"/>
      <c r="Q414" s="333"/>
      <c r="R414" s="333"/>
      <c r="S414" s="333"/>
      <c r="T414" s="333"/>
      <c r="U414" s="333"/>
      <c r="V414" s="333"/>
      <c r="W414" s="333"/>
      <c r="X414" s="333"/>
      <c r="Y414" s="333"/>
      <c r="Z414" s="333"/>
    </row>
    <row r="415" customFormat="false" ht="12" hidden="false" customHeight="true" outlineLevel="0" collapsed="false">
      <c r="A415" s="8"/>
      <c r="B415" s="355"/>
      <c r="C415" s="344" t="n">
        <f aca="false">IF(F415&gt;0,$D$8,0)</f>
        <v>0</v>
      </c>
      <c r="D415" s="345" t="n">
        <f aca="false">IF(C415&gt;0,$D$7*(C415/12*(1+C415/12)^$D$9)/((1+C415/12)^$D$9-1),0)</f>
        <v>0</v>
      </c>
      <c r="E415" s="350" t="n">
        <v>404</v>
      </c>
      <c r="F415" s="351" t="n">
        <f aca="false">IF(F414-G414&lt;0,0,F414-G414)</f>
        <v>0</v>
      </c>
      <c r="G415" s="351" t="n">
        <f aca="false">IF(F415&lt;=0,0,IF(F415&lt;D414,F415,D414-H415))</f>
        <v>0</v>
      </c>
      <c r="H415" s="351" t="n">
        <f aca="false">IF(F415&lt;0,0,F415*(C414/12))</f>
        <v>0</v>
      </c>
      <c r="I415" s="356"/>
      <c r="J415" s="356"/>
      <c r="K415" s="352" t="n">
        <f aca="false">IF(F415&gt;1,1,0)</f>
        <v>0</v>
      </c>
      <c r="L415" s="8"/>
      <c r="M415" s="8"/>
      <c r="N415" s="333"/>
      <c r="O415" s="333"/>
      <c r="P415" s="333"/>
      <c r="Q415" s="333"/>
      <c r="R415" s="333"/>
      <c r="S415" s="333"/>
      <c r="T415" s="333"/>
      <c r="U415" s="333"/>
      <c r="V415" s="333"/>
      <c r="W415" s="333"/>
      <c r="X415" s="333"/>
      <c r="Y415" s="333"/>
      <c r="Z415" s="333"/>
    </row>
    <row r="416" customFormat="false" ht="12" hidden="false" customHeight="true" outlineLevel="0" collapsed="false">
      <c r="A416" s="8"/>
      <c r="B416" s="355"/>
      <c r="C416" s="344" t="n">
        <f aca="false">IF(F416&gt;0,$D$8,0)</f>
        <v>0</v>
      </c>
      <c r="D416" s="345" t="n">
        <f aca="false">IF(C416&gt;0,$D$7*(C416/12*(1+C416/12)^$D$9)/((1+C416/12)^$D$9-1),0)</f>
        <v>0</v>
      </c>
      <c r="E416" s="350" t="n">
        <v>405</v>
      </c>
      <c r="F416" s="351" t="n">
        <f aca="false">IF(F415-G415&lt;0,0,F415-G415)</f>
        <v>0</v>
      </c>
      <c r="G416" s="351" t="n">
        <f aca="false">IF(F416&lt;=0,0,IF(F416&lt;D415,F416,D415-H416))</f>
        <v>0</v>
      </c>
      <c r="H416" s="351" t="n">
        <f aca="false">IF(F416&lt;0,0,F416*(C415/12))</f>
        <v>0</v>
      </c>
      <c r="I416" s="356"/>
      <c r="J416" s="356"/>
      <c r="K416" s="352" t="n">
        <f aca="false">IF(F416&gt;1,1,0)</f>
        <v>0</v>
      </c>
      <c r="L416" s="8"/>
      <c r="M416" s="8"/>
      <c r="N416" s="333"/>
      <c r="O416" s="333"/>
      <c r="P416" s="333"/>
      <c r="Q416" s="333"/>
      <c r="R416" s="333"/>
      <c r="S416" s="333"/>
      <c r="T416" s="333"/>
      <c r="U416" s="333"/>
      <c r="V416" s="333"/>
      <c r="W416" s="333"/>
      <c r="X416" s="333"/>
      <c r="Y416" s="333"/>
      <c r="Z416" s="333"/>
    </row>
    <row r="417" customFormat="false" ht="12" hidden="false" customHeight="true" outlineLevel="0" collapsed="false">
      <c r="A417" s="8"/>
      <c r="B417" s="355"/>
      <c r="C417" s="344" t="n">
        <f aca="false">IF(F417&gt;0,$D$8,0)</f>
        <v>0</v>
      </c>
      <c r="D417" s="345" t="n">
        <f aca="false">IF(C417&gt;0,$D$7*(C417/12*(1+C417/12)^$D$9)/((1+C417/12)^$D$9-1),0)</f>
        <v>0</v>
      </c>
      <c r="E417" s="350" t="n">
        <v>406</v>
      </c>
      <c r="F417" s="351" t="n">
        <f aca="false">IF(F416-G416&lt;0,0,F416-G416)</f>
        <v>0</v>
      </c>
      <c r="G417" s="351" t="n">
        <f aca="false">IF(F417&lt;=0,0,IF(F417&lt;D416,F417,D416-H417))</f>
        <v>0</v>
      </c>
      <c r="H417" s="351" t="n">
        <f aca="false">IF(F417&lt;0,0,F417*(C416/12))</f>
        <v>0</v>
      </c>
      <c r="I417" s="356"/>
      <c r="J417" s="356"/>
      <c r="K417" s="352" t="n">
        <f aca="false">IF(F417&gt;1,1,0)</f>
        <v>0</v>
      </c>
      <c r="L417" s="8"/>
      <c r="M417" s="8"/>
      <c r="N417" s="333"/>
      <c r="O417" s="333"/>
      <c r="P417" s="333"/>
      <c r="Q417" s="333"/>
      <c r="R417" s="333"/>
      <c r="S417" s="333"/>
      <c r="T417" s="333"/>
      <c r="U417" s="333"/>
      <c r="V417" s="333"/>
      <c r="W417" s="333"/>
      <c r="X417" s="333"/>
      <c r="Y417" s="333"/>
      <c r="Z417" s="333"/>
    </row>
    <row r="418" customFormat="false" ht="12" hidden="false" customHeight="true" outlineLevel="0" collapsed="false">
      <c r="A418" s="8"/>
      <c r="B418" s="355"/>
      <c r="C418" s="344" t="n">
        <f aca="false">IF(F418&gt;0,$D$8,0)</f>
        <v>0</v>
      </c>
      <c r="D418" s="345" t="n">
        <f aca="false">IF(C418&gt;0,$D$7*(C418/12*(1+C418/12)^$D$9)/((1+C418/12)^$D$9-1),0)</f>
        <v>0</v>
      </c>
      <c r="E418" s="350" t="n">
        <v>407</v>
      </c>
      <c r="F418" s="351" t="n">
        <f aca="false">IF(F417-G417&lt;0,0,F417-G417)</f>
        <v>0</v>
      </c>
      <c r="G418" s="351" t="n">
        <f aca="false">IF(F418&lt;=0,0,IF(F418&lt;D417,F418,D417-H418))</f>
        <v>0</v>
      </c>
      <c r="H418" s="351" t="n">
        <f aca="false">IF(F418&lt;0,0,F418*(C417/12))</f>
        <v>0</v>
      </c>
      <c r="I418" s="356"/>
      <c r="J418" s="356"/>
      <c r="K418" s="352" t="n">
        <f aca="false">IF(F418&gt;1,1,0)</f>
        <v>0</v>
      </c>
      <c r="L418" s="8"/>
      <c r="M418" s="8"/>
      <c r="N418" s="333"/>
      <c r="O418" s="333"/>
      <c r="P418" s="333"/>
      <c r="Q418" s="333"/>
      <c r="R418" s="333"/>
      <c r="S418" s="333"/>
      <c r="T418" s="333"/>
      <c r="U418" s="333"/>
      <c r="V418" s="333"/>
      <c r="W418" s="333"/>
      <c r="X418" s="333"/>
      <c r="Y418" s="333"/>
      <c r="Z418" s="333"/>
    </row>
    <row r="419" customFormat="false" ht="12" hidden="false" customHeight="true" outlineLevel="0" collapsed="false">
      <c r="A419" s="8"/>
      <c r="B419" s="355"/>
      <c r="C419" s="344" t="n">
        <f aca="false">IF(F419&gt;0,$D$8,0)</f>
        <v>0</v>
      </c>
      <c r="D419" s="345" t="n">
        <f aca="false">IF(C419&gt;0,$D$7*(C419/12*(1+C419/12)^$D$9)/((1+C419/12)^$D$9-1),0)</f>
        <v>0</v>
      </c>
      <c r="E419" s="357" t="n">
        <v>408</v>
      </c>
      <c r="F419" s="351" t="n">
        <f aca="false">IF(F418-G418&lt;0,0,F418-G418)</f>
        <v>0</v>
      </c>
      <c r="G419" s="351" t="n">
        <f aca="false">IF(F419&lt;=0,0,IF(F419&lt;D418,F419,D418-H419))</f>
        <v>0</v>
      </c>
      <c r="H419" s="351" t="n">
        <f aca="false">IF(F419&lt;0,0,F419*(C418/12))</f>
        <v>0</v>
      </c>
      <c r="I419" s="356"/>
      <c r="J419" s="356"/>
      <c r="K419" s="358" t="n">
        <f aca="false">IF(F419&gt;1,1,0)</f>
        <v>0</v>
      </c>
      <c r="L419" s="8"/>
      <c r="M419" s="8"/>
      <c r="N419" s="333"/>
      <c r="O419" s="333"/>
      <c r="P419" s="333"/>
      <c r="Q419" s="333"/>
      <c r="R419" s="333"/>
      <c r="S419" s="333"/>
      <c r="T419" s="333"/>
      <c r="U419" s="333"/>
      <c r="V419" s="333"/>
      <c r="W419" s="333"/>
      <c r="X419" s="333"/>
      <c r="Y419" s="333"/>
      <c r="Z419" s="333"/>
    </row>
    <row r="420" customFormat="false" ht="12" hidden="false" customHeight="true" outlineLevel="0" collapsed="false">
      <c r="A420" s="8"/>
      <c r="B420" s="355" t="n">
        <v>35</v>
      </c>
      <c r="C420" s="344" t="n">
        <f aca="false">IF(F420&gt;0,$D$8,0)</f>
        <v>0</v>
      </c>
      <c r="D420" s="345" t="n">
        <f aca="false">IF(C420&gt;0,$D$7*(C420/12*(1+C420/12)^$D$9)/((1+C420/12)^$D$9-1),0)</f>
        <v>0</v>
      </c>
      <c r="E420" s="346" t="n">
        <v>409</v>
      </c>
      <c r="F420" s="351" t="n">
        <f aca="false">IF(F419-G419&lt;0,0,F419-G419)</f>
        <v>0</v>
      </c>
      <c r="G420" s="351" t="n">
        <f aca="false">IF(F420&lt;=0,0,IF(F420&lt;D419,F420,D419-H420))</f>
        <v>0</v>
      </c>
      <c r="H420" s="351" t="n">
        <f aca="false">IF(F420&lt;0,0,F420*(C419/12))</f>
        <v>0</v>
      </c>
      <c r="I420" s="356" t="n">
        <f aca="false">SUM(G420:G431)</f>
        <v>0</v>
      </c>
      <c r="J420" s="356" t="n">
        <f aca="false">SUM(H420:H431)</f>
        <v>0</v>
      </c>
      <c r="K420" s="349" t="n">
        <f aca="false">IF(F420&gt;1,1,0)</f>
        <v>0</v>
      </c>
      <c r="L420" s="8"/>
      <c r="M420" s="8"/>
      <c r="N420" s="333"/>
      <c r="O420" s="333"/>
      <c r="P420" s="333"/>
      <c r="Q420" s="333"/>
      <c r="R420" s="333"/>
      <c r="S420" s="333"/>
      <c r="T420" s="333"/>
      <c r="U420" s="333"/>
      <c r="V420" s="333"/>
      <c r="W420" s="333"/>
      <c r="X420" s="333"/>
      <c r="Y420" s="333"/>
      <c r="Z420" s="333"/>
    </row>
    <row r="421" customFormat="false" ht="12" hidden="false" customHeight="true" outlineLevel="0" collapsed="false">
      <c r="A421" s="8"/>
      <c r="B421" s="355"/>
      <c r="C421" s="344" t="n">
        <f aca="false">IF(F421&gt;0,$D$8,0)</f>
        <v>0</v>
      </c>
      <c r="D421" s="345" t="n">
        <f aca="false">IF(C421&gt;0,$D$7*(C421/12*(1+C421/12)^$D$9)/((1+C421/12)^$D$9-1),0)</f>
        <v>0</v>
      </c>
      <c r="E421" s="350" t="n">
        <v>410</v>
      </c>
      <c r="F421" s="351" t="n">
        <f aca="false">IF(F420-G420&lt;0,0,F420-G420)</f>
        <v>0</v>
      </c>
      <c r="G421" s="351" t="n">
        <f aca="false">IF(F421&lt;=0,0,IF(F421&lt;D420,F421,D420-H421))</f>
        <v>0</v>
      </c>
      <c r="H421" s="351" t="n">
        <f aca="false">IF(F421&lt;0,0,F421*(C420/12))</f>
        <v>0</v>
      </c>
      <c r="I421" s="356"/>
      <c r="J421" s="356"/>
      <c r="K421" s="352" t="n">
        <f aca="false">IF(F421&gt;1,1,0)</f>
        <v>0</v>
      </c>
      <c r="L421" s="8"/>
      <c r="M421" s="8"/>
      <c r="N421" s="333"/>
      <c r="O421" s="333"/>
      <c r="P421" s="333"/>
      <c r="Q421" s="333"/>
      <c r="R421" s="333"/>
      <c r="S421" s="333"/>
      <c r="T421" s="333"/>
      <c r="U421" s="333"/>
      <c r="V421" s="333"/>
      <c r="W421" s="333"/>
      <c r="X421" s="333"/>
      <c r="Y421" s="333"/>
      <c r="Z421" s="333"/>
    </row>
    <row r="422" customFormat="false" ht="12" hidden="false" customHeight="true" outlineLevel="0" collapsed="false">
      <c r="A422" s="8"/>
      <c r="B422" s="355"/>
      <c r="C422" s="344" t="n">
        <f aca="false">IF(F422&gt;0,$D$8,0)</f>
        <v>0</v>
      </c>
      <c r="D422" s="345" t="n">
        <f aca="false">IF(C422&gt;0,$D$7*(C422/12*(1+C422/12)^$D$9)/((1+C422/12)^$D$9-1),0)</f>
        <v>0</v>
      </c>
      <c r="E422" s="350" t="n">
        <v>411</v>
      </c>
      <c r="F422" s="351" t="n">
        <f aca="false">IF(F421-G421&lt;0,0,F421-G421)</f>
        <v>0</v>
      </c>
      <c r="G422" s="351" t="n">
        <f aca="false">IF(F422&lt;=0,0,IF(F422&lt;D421,F422,D421-H422))</f>
        <v>0</v>
      </c>
      <c r="H422" s="351" t="n">
        <f aca="false">IF(F422&lt;0,0,F422*(C421/12))</f>
        <v>0</v>
      </c>
      <c r="I422" s="356"/>
      <c r="J422" s="356"/>
      <c r="K422" s="352" t="n">
        <f aca="false">IF(F422&gt;1,1,0)</f>
        <v>0</v>
      </c>
      <c r="L422" s="8"/>
      <c r="M422" s="8"/>
      <c r="N422" s="333"/>
      <c r="O422" s="333"/>
      <c r="P422" s="333"/>
      <c r="Q422" s="333"/>
      <c r="R422" s="333"/>
      <c r="S422" s="333"/>
      <c r="T422" s="333"/>
      <c r="U422" s="333"/>
      <c r="V422" s="333"/>
      <c r="W422" s="333"/>
      <c r="X422" s="333"/>
      <c r="Y422" s="333"/>
      <c r="Z422" s="333"/>
    </row>
    <row r="423" customFormat="false" ht="12" hidden="false" customHeight="true" outlineLevel="0" collapsed="false">
      <c r="A423" s="8"/>
      <c r="B423" s="355"/>
      <c r="C423" s="344" t="n">
        <f aca="false">IF(F423&gt;0,$D$8,0)</f>
        <v>0</v>
      </c>
      <c r="D423" s="345" t="n">
        <f aca="false">IF(C423&gt;0,$D$7*(C423/12*(1+C423/12)^$D$9)/((1+C423/12)^$D$9-1),0)</f>
        <v>0</v>
      </c>
      <c r="E423" s="350" t="n">
        <v>412</v>
      </c>
      <c r="F423" s="351" t="n">
        <f aca="false">IF(F422-G422&lt;0,0,F422-G422)</f>
        <v>0</v>
      </c>
      <c r="G423" s="351" t="n">
        <f aca="false">IF(F423&lt;=0,0,IF(F423&lt;D422,F423,D422-H423))</f>
        <v>0</v>
      </c>
      <c r="H423" s="351" t="n">
        <f aca="false">IF(F423&lt;0,0,F423*(C422/12))</f>
        <v>0</v>
      </c>
      <c r="I423" s="356"/>
      <c r="J423" s="356"/>
      <c r="K423" s="352" t="n">
        <f aca="false">IF(F423&gt;1,1,0)</f>
        <v>0</v>
      </c>
      <c r="L423" s="8"/>
      <c r="M423" s="8"/>
      <c r="N423" s="333"/>
      <c r="O423" s="333"/>
      <c r="P423" s="333"/>
      <c r="Q423" s="333"/>
      <c r="R423" s="333"/>
      <c r="S423" s="333"/>
      <c r="T423" s="333"/>
      <c r="U423" s="333"/>
      <c r="V423" s="333"/>
      <c r="W423" s="333"/>
      <c r="X423" s="333"/>
      <c r="Y423" s="333"/>
      <c r="Z423" s="333"/>
    </row>
    <row r="424" customFormat="false" ht="12" hidden="false" customHeight="true" outlineLevel="0" collapsed="false">
      <c r="A424" s="8"/>
      <c r="B424" s="355"/>
      <c r="C424" s="344" t="n">
        <f aca="false">IF(F424&gt;0,$D$8,0)</f>
        <v>0</v>
      </c>
      <c r="D424" s="345" t="n">
        <f aca="false">IF(C424&gt;0,$D$7*(C424/12*(1+C424/12)^$D$9)/((1+C424/12)^$D$9-1),0)</f>
        <v>0</v>
      </c>
      <c r="E424" s="350" t="n">
        <v>413</v>
      </c>
      <c r="F424" s="351" t="n">
        <f aca="false">IF(F423-G423&lt;0,0,F423-G423)</f>
        <v>0</v>
      </c>
      <c r="G424" s="351" t="n">
        <f aca="false">IF(F424&lt;=0,0,IF(F424&lt;D423,F424,D423-H424))</f>
        <v>0</v>
      </c>
      <c r="H424" s="351" t="n">
        <f aca="false">IF(F424&lt;0,0,F424*(C423/12))</f>
        <v>0</v>
      </c>
      <c r="I424" s="356"/>
      <c r="J424" s="356"/>
      <c r="K424" s="352" t="n">
        <f aca="false">IF(F424&gt;1,1,0)</f>
        <v>0</v>
      </c>
      <c r="L424" s="8"/>
      <c r="M424" s="8"/>
      <c r="N424" s="333"/>
      <c r="O424" s="333"/>
      <c r="P424" s="333"/>
      <c r="Q424" s="333"/>
      <c r="R424" s="333"/>
      <c r="S424" s="333"/>
      <c r="T424" s="333"/>
      <c r="U424" s="333"/>
      <c r="V424" s="333"/>
      <c r="W424" s="333"/>
      <c r="X424" s="333"/>
      <c r="Y424" s="333"/>
      <c r="Z424" s="333"/>
    </row>
    <row r="425" customFormat="false" ht="12" hidden="false" customHeight="true" outlineLevel="0" collapsed="false">
      <c r="A425" s="8"/>
      <c r="B425" s="355"/>
      <c r="C425" s="344" t="n">
        <f aca="false">IF(F425&gt;0,$D$8,0)</f>
        <v>0</v>
      </c>
      <c r="D425" s="345" t="n">
        <f aca="false">IF(C425&gt;0,$D$7*(C425/12*(1+C425/12)^$D$9)/((1+C425/12)^$D$9-1),0)</f>
        <v>0</v>
      </c>
      <c r="E425" s="350" t="n">
        <v>414</v>
      </c>
      <c r="F425" s="351" t="n">
        <f aca="false">IF(F424-G424&lt;0,0,F424-G424)</f>
        <v>0</v>
      </c>
      <c r="G425" s="351" t="n">
        <f aca="false">IF(F425&lt;=0,0,IF(F425&lt;D424,F425,D424-H425))</f>
        <v>0</v>
      </c>
      <c r="H425" s="351" t="n">
        <f aca="false">IF(F425&lt;0,0,F425*(C424/12))</f>
        <v>0</v>
      </c>
      <c r="I425" s="356"/>
      <c r="J425" s="356"/>
      <c r="K425" s="352" t="n">
        <f aca="false">IF(F425&gt;1,1,0)</f>
        <v>0</v>
      </c>
      <c r="L425" s="8"/>
      <c r="M425" s="8"/>
      <c r="N425" s="333"/>
      <c r="O425" s="333"/>
      <c r="P425" s="333"/>
      <c r="Q425" s="333"/>
      <c r="R425" s="333"/>
      <c r="S425" s="333"/>
      <c r="T425" s="333"/>
      <c r="U425" s="333"/>
      <c r="V425" s="333"/>
      <c r="W425" s="333"/>
      <c r="X425" s="333"/>
      <c r="Y425" s="333"/>
      <c r="Z425" s="333"/>
    </row>
    <row r="426" customFormat="false" ht="12" hidden="false" customHeight="true" outlineLevel="0" collapsed="false">
      <c r="A426" s="8"/>
      <c r="B426" s="355"/>
      <c r="C426" s="344" t="n">
        <f aca="false">IF(F426&gt;0,$D$8,0)</f>
        <v>0</v>
      </c>
      <c r="D426" s="345" t="n">
        <f aca="false">IF(C426&gt;0,$D$7*(C426/12*(1+C426/12)^$D$9)/((1+C426/12)^$D$9-1),0)</f>
        <v>0</v>
      </c>
      <c r="E426" s="350" t="n">
        <v>415</v>
      </c>
      <c r="F426" s="351" t="n">
        <f aca="false">IF(F425-G425&lt;0,0,F425-G425)</f>
        <v>0</v>
      </c>
      <c r="G426" s="351" t="n">
        <f aca="false">IF(F426&lt;=0,0,IF(F426&lt;D425,F426,D425-H426))</f>
        <v>0</v>
      </c>
      <c r="H426" s="351" t="n">
        <f aca="false">IF(F426&lt;0,0,F426*(C425/12))</f>
        <v>0</v>
      </c>
      <c r="I426" s="356"/>
      <c r="J426" s="356"/>
      <c r="K426" s="352" t="n">
        <f aca="false">IF(F426&gt;1,1,0)</f>
        <v>0</v>
      </c>
      <c r="L426" s="8"/>
      <c r="M426" s="8"/>
      <c r="N426" s="333"/>
      <c r="O426" s="333"/>
      <c r="P426" s="333"/>
      <c r="Q426" s="333"/>
      <c r="R426" s="333"/>
      <c r="S426" s="333"/>
      <c r="T426" s="333"/>
      <c r="U426" s="333"/>
      <c r="V426" s="333"/>
      <c r="W426" s="333"/>
      <c r="X426" s="333"/>
      <c r="Y426" s="333"/>
      <c r="Z426" s="333"/>
    </row>
    <row r="427" customFormat="false" ht="12" hidden="false" customHeight="true" outlineLevel="0" collapsed="false">
      <c r="A427" s="8"/>
      <c r="B427" s="355"/>
      <c r="C427" s="344" t="n">
        <f aca="false">IF(F427&gt;0,$D$8,0)</f>
        <v>0</v>
      </c>
      <c r="D427" s="345" t="n">
        <f aca="false">IF(C427&gt;0,$D$7*(C427/12*(1+C427/12)^$D$9)/((1+C427/12)^$D$9-1),0)</f>
        <v>0</v>
      </c>
      <c r="E427" s="350" t="n">
        <v>416</v>
      </c>
      <c r="F427" s="351" t="n">
        <f aca="false">IF(F426-G426&lt;0,0,F426-G426)</f>
        <v>0</v>
      </c>
      <c r="G427" s="351" t="n">
        <f aca="false">IF(F427&lt;=0,0,IF(F427&lt;D426,F427,D426-H427))</f>
        <v>0</v>
      </c>
      <c r="H427" s="351" t="n">
        <f aca="false">IF(F427&lt;0,0,F427*(C426/12))</f>
        <v>0</v>
      </c>
      <c r="I427" s="356"/>
      <c r="J427" s="356"/>
      <c r="K427" s="352" t="n">
        <f aca="false">IF(F427&gt;1,1,0)</f>
        <v>0</v>
      </c>
      <c r="L427" s="8"/>
      <c r="M427" s="8"/>
      <c r="N427" s="333"/>
      <c r="O427" s="333"/>
      <c r="P427" s="333"/>
      <c r="Q427" s="333"/>
      <c r="R427" s="333"/>
      <c r="S427" s="333"/>
      <c r="T427" s="333"/>
      <c r="U427" s="333"/>
      <c r="V427" s="333"/>
      <c r="W427" s="333"/>
      <c r="X427" s="333"/>
      <c r="Y427" s="333"/>
      <c r="Z427" s="333"/>
    </row>
    <row r="428" customFormat="false" ht="12" hidden="false" customHeight="true" outlineLevel="0" collapsed="false">
      <c r="A428" s="8"/>
      <c r="B428" s="355"/>
      <c r="C428" s="344" t="n">
        <f aca="false">IF(F428&gt;0,$D$8,0)</f>
        <v>0</v>
      </c>
      <c r="D428" s="345" t="n">
        <f aca="false">IF(C428&gt;0,$D$7*(C428/12*(1+C428/12)^$D$9)/((1+C428/12)^$D$9-1),0)</f>
        <v>0</v>
      </c>
      <c r="E428" s="350" t="n">
        <v>417</v>
      </c>
      <c r="F428" s="351" t="n">
        <f aca="false">IF(F427-G427&lt;0,0,F427-G427)</f>
        <v>0</v>
      </c>
      <c r="G428" s="351" t="n">
        <f aca="false">IF(F428&lt;=0,0,IF(F428&lt;D427,F428,D427-H428))</f>
        <v>0</v>
      </c>
      <c r="H428" s="351" t="n">
        <f aca="false">IF(F428&lt;0,0,F428*(C427/12))</f>
        <v>0</v>
      </c>
      <c r="I428" s="356"/>
      <c r="J428" s="356"/>
      <c r="K428" s="352" t="n">
        <f aca="false">IF(F428&gt;1,1,0)</f>
        <v>0</v>
      </c>
      <c r="L428" s="8"/>
      <c r="M428" s="8"/>
      <c r="N428" s="333"/>
      <c r="O428" s="333"/>
      <c r="P428" s="333"/>
      <c r="Q428" s="333"/>
      <c r="R428" s="333"/>
      <c r="S428" s="333"/>
      <c r="T428" s="333"/>
      <c r="U428" s="333"/>
      <c r="V428" s="333"/>
      <c r="W428" s="333"/>
      <c r="X428" s="333"/>
      <c r="Y428" s="333"/>
      <c r="Z428" s="333"/>
    </row>
    <row r="429" customFormat="false" ht="12" hidden="false" customHeight="true" outlineLevel="0" collapsed="false">
      <c r="A429" s="8"/>
      <c r="B429" s="355"/>
      <c r="C429" s="344" t="n">
        <f aca="false">IF(F429&gt;0,$D$8,0)</f>
        <v>0</v>
      </c>
      <c r="D429" s="345" t="n">
        <f aca="false">IF(C429&gt;0,$D$7*(C429/12*(1+C429/12)^$D$9)/((1+C429/12)^$D$9-1),0)</f>
        <v>0</v>
      </c>
      <c r="E429" s="350" t="n">
        <v>418</v>
      </c>
      <c r="F429" s="351" t="n">
        <f aca="false">IF(F428-G428&lt;0,0,F428-G428)</f>
        <v>0</v>
      </c>
      <c r="G429" s="351" t="n">
        <f aca="false">IF(F429&lt;=0,0,IF(F429&lt;D428,F429,D428-H429))</f>
        <v>0</v>
      </c>
      <c r="H429" s="351" t="n">
        <f aca="false">IF(F429&lt;0,0,F429*(C428/12))</f>
        <v>0</v>
      </c>
      <c r="I429" s="356"/>
      <c r="J429" s="356"/>
      <c r="K429" s="352" t="n">
        <f aca="false">IF(F429&gt;1,1,0)</f>
        <v>0</v>
      </c>
      <c r="L429" s="8"/>
      <c r="M429" s="8"/>
      <c r="N429" s="333"/>
      <c r="O429" s="333"/>
      <c r="P429" s="333"/>
      <c r="Q429" s="333"/>
      <c r="R429" s="333"/>
      <c r="S429" s="333"/>
      <c r="T429" s="333"/>
      <c r="U429" s="333"/>
      <c r="V429" s="333"/>
      <c r="W429" s="333"/>
      <c r="X429" s="333"/>
      <c r="Y429" s="333"/>
      <c r="Z429" s="333"/>
    </row>
    <row r="430" customFormat="false" ht="12" hidden="false" customHeight="true" outlineLevel="0" collapsed="false">
      <c r="A430" s="8"/>
      <c r="B430" s="355"/>
      <c r="C430" s="344" t="n">
        <f aca="false">IF(F430&gt;0,$D$8,0)</f>
        <v>0</v>
      </c>
      <c r="D430" s="345" t="n">
        <f aca="false">IF(C430&gt;0,$D$7*(C430/12*(1+C430/12)^$D$9)/((1+C430/12)^$D$9-1),0)</f>
        <v>0</v>
      </c>
      <c r="E430" s="350" t="n">
        <v>419</v>
      </c>
      <c r="F430" s="351" t="n">
        <f aca="false">IF(F429-G429&lt;0,0,F429-G429)</f>
        <v>0</v>
      </c>
      <c r="G430" s="351" t="n">
        <f aca="false">IF(F430&lt;=0,0,IF(F430&lt;D429,F430,D429-H430))</f>
        <v>0</v>
      </c>
      <c r="H430" s="351" t="n">
        <f aca="false">IF(F430&lt;0,0,F430*(C429/12))</f>
        <v>0</v>
      </c>
      <c r="I430" s="356"/>
      <c r="J430" s="356"/>
      <c r="K430" s="352" t="n">
        <f aca="false">IF(F430&gt;1,1,0)</f>
        <v>0</v>
      </c>
      <c r="L430" s="8"/>
      <c r="M430" s="8"/>
      <c r="N430" s="333"/>
      <c r="O430" s="333"/>
      <c r="P430" s="333"/>
      <c r="Q430" s="333"/>
      <c r="R430" s="333"/>
      <c r="S430" s="333"/>
      <c r="T430" s="333"/>
      <c r="U430" s="333"/>
      <c r="V430" s="333"/>
      <c r="W430" s="333"/>
      <c r="X430" s="333"/>
      <c r="Y430" s="333"/>
      <c r="Z430" s="333"/>
    </row>
    <row r="431" customFormat="false" ht="12" hidden="false" customHeight="true" outlineLevel="0" collapsed="false">
      <c r="A431" s="8"/>
      <c r="B431" s="355"/>
      <c r="C431" s="344" t="n">
        <f aca="false">IF(F431&gt;0,$D$8,0)</f>
        <v>0</v>
      </c>
      <c r="D431" s="345" t="n">
        <f aca="false">IF(C431&gt;0,$D$7*(C431/12*(1+C431/12)^$D$9)/((1+C431/12)^$D$9-1),0)</f>
        <v>0</v>
      </c>
      <c r="E431" s="357" t="n">
        <v>420</v>
      </c>
      <c r="F431" s="351" t="n">
        <f aca="false">IF(F430-G430&lt;0,0,F430-G430)</f>
        <v>0</v>
      </c>
      <c r="G431" s="351" t="n">
        <f aca="false">IF(F431&lt;=0,0,IF(F431&lt;D430,F431,D430-H431))</f>
        <v>0</v>
      </c>
      <c r="H431" s="351" t="n">
        <f aca="false">IF(F431&lt;0,0,F431*(C430/12))</f>
        <v>0</v>
      </c>
      <c r="I431" s="356"/>
      <c r="J431" s="356"/>
      <c r="K431" s="358" t="n">
        <f aca="false">IF(F431&gt;1,1,0)</f>
        <v>0</v>
      </c>
      <c r="L431" s="8"/>
      <c r="M431" s="8"/>
      <c r="N431" s="333"/>
      <c r="O431" s="333"/>
      <c r="P431" s="333"/>
      <c r="Q431" s="333"/>
      <c r="R431" s="333"/>
      <c r="S431" s="333"/>
      <c r="T431" s="333"/>
      <c r="U431" s="333"/>
      <c r="V431" s="333"/>
      <c r="W431" s="333"/>
      <c r="X431" s="333"/>
      <c r="Y431" s="333"/>
      <c r="Z431" s="333"/>
    </row>
    <row r="432" customFormat="false" ht="12" hidden="false" customHeight="true" outlineLevel="0" collapsed="false">
      <c r="A432" s="8"/>
      <c r="B432" s="355" t="n">
        <v>36</v>
      </c>
      <c r="C432" s="344" t="n">
        <f aca="false">IF(F432&gt;0,$D$8,0)</f>
        <v>0</v>
      </c>
      <c r="D432" s="345" t="n">
        <f aca="false">IF(C432&gt;0,$D$7*(C432/12*(1+C432/12)^$D$9)/((1+C432/12)^$D$9-1),0)</f>
        <v>0</v>
      </c>
      <c r="E432" s="346" t="n">
        <v>421</v>
      </c>
      <c r="F432" s="351" t="n">
        <f aca="false">IF(F431-G431&lt;0,0,F431-G431)</f>
        <v>0</v>
      </c>
      <c r="G432" s="351" t="n">
        <f aca="false">IF(F432&lt;=0,0,IF(F432&lt;D431,F432,D431-H432))</f>
        <v>0</v>
      </c>
      <c r="H432" s="351" t="n">
        <f aca="false">IF(F432&lt;0,0,F432*(C431/12))</f>
        <v>0</v>
      </c>
      <c r="I432" s="356" t="n">
        <f aca="false">SUM(G432:G443)</f>
        <v>0</v>
      </c>
      <c r="J432" s="356" t="n">
        <f aca="false">SUM(H432:H443)</f>
        <v>0</v>
      </c>
      <c r="K432" s="349" t="n">
        <f aca="false">IF(F432&gt;1,1,0)</f>
        <v>0</v>
      </c>
      <c r="L432" s="8"/>
      <c r="M432" s="8"/>
      <c r="N432" s="333"/>
      <c r="O432" s="333"/>
      <c r="P432" s="333"/>
      <c r="Q432" s="333"/>
      <c r="R432" s="333"/>
      <c r="S432" s="333"/>
      <c r="T432" s="333"/>
      <c r="U432" s="333"/>
      <c r="V432" s="333"/>
      <c r="W432" s="333"/>
      <c r="X432" s="333"/>
      <c r="Y432" s="333"/>
      <c r="Z432" s="333"/>
    </row>
    <row r="433" customFormat="false" ht="12" hidden="false" customHeight="true" outlineLevel="0" collapsed="false">
      <c r="A433" s="8"/>
      <c r="B433" s="355"/>
      <c r="C433" s="344" t="n">
        <f aca="false">IF(F433&gt;0,$D$8,0)</f>
        <v>0</v>
      </c>
      <c r="D433" s="345" t="n">
        <f aca="false">IF(C433&gt;0,$D$7*(C433/12*(1+C433/12)^$D$9)/((1+C433/12)^$D$9-1),0)</f>
        <v>0</v>
      </c>
      <c r="E433" s="350" t="n">
        <v>422</v>
      </c>
      <c r="F433" s="351" t="n">
        <f aca="false">IF(F432-G432&lt;0,0,F432-G432)</f>
        <v>0</v>
      </c>
      <c r="G433" s="351" t="n">
        <f aca="false">IF(F433&lt;=0,0,IF(F433&lt;D432,F433,D432-H433))</f>
        <v>0</v>
      </c>
      <c r="H433" s="351" t="n">
        <f aca="false">IF(F433&lt;0,0,F433*(C432/12))</f>
        <v>0</v>
      </c>
      <c r="I433" s="356"/>
      <c r="J433" s="356"/>
      <c r="K433" s="352" t="n">
        <f aca="false">IF(F433&gt;1,1,0)</f>
        <v>0</v>
      </c>
      <c r="L433" s="8"/>
      <c r="M433" s="8"/>
      <c r="N433" s="333"/>
      <c r="O433" s="333"/>
      <c r="P433" s="333"/>
      <c r="Q433" s="333"/>
      <c r="R433" s="333"/>
      <c r="S433" s="333"/>
      <c r="T433" s="333"/>
      <c r="U433" s="333"/>
      <c r="V433" s="333"/>
      <c r="W433" s="333"/>
      <c r="X433" s="333"/>
      <c r="Y433" s="333"/>
      <c r="Z433" s="333"/>
    </row>
    <row r="434" customFormat="false" ht="12" hidden="false" customHeight="true" outlineLevel="0" collapsed="false">
      <c r="A434" s="8"/>
      <c r="B434" s="355"/>
      <c r="C434" s="344" t="n">
        <f aca="false">IF(F434&gt;0,$D$8,0)</f>
        <v>0</v>
      </c>
      <c r="D434" s="345" t="n">
        <f aca="false">IF(C434&gt;0,$D$7*(C434/12*(1+C434/12)^$D$9)/((1+C434/12)^$D$9-1),0)</f>
        <v>0</v>
      </c>
      <c r="E434" s="350" t="n">
        <v>423</v>
      </c>
      <c r="F434" s="351" t="n">
        <f aca="false">IF(F433-G433&lt;0,0,F433-G433)</f>
        <v>0</v>
      </c>
      <c r="G434" s="351" t="n">
        <f aca="false">IF(F434&lt;=0,0,IF(F434&lt;D433,F434,D433-H434))</f>
        <v>0</v>
      </c>
      <c r="H434" s="351" t="n">
        <f aca="false">IF(F434&lt;0,0,F434*(C433/12))</f>
        <v>0</v>
      </c>
      <c r="I434" s="356"/>
      <c r="J434" s="356"/>
      <c r="K434" s="352" t="n">
        <f aca="false">IF(F434&gt;1,1,0)</f>
        <v>0</v>
      </c>
      <c r="L434" s="8"/>
      <c r="M434" s="8"/>
      <c r="N434" s="333"/>
      <c r="O434" s="333"/>
      <c r="P434" s="333"/>
      <c r="Q434" s="333"/>
      <c r="R434" s="333"/>
      <c r="S434" s="333"/>
      <c r="T434" s="333"/>
      <c r="U434" s="333"/>
      <c r="V434" s="333"/>
      <c r="W434" s="333"/>
      <c r="X434" s="333"/>
      <c r="Y434" s="333"/>
      <c r="Z434" s="333"/>
    </row>
    <row r="435" customFormat="false" ht="12" hidden="false" customHeight="true" outlineLevel="0" collapsed="false">
      <c r="A435" s="8"/>
      <c r="B435" s="355"/>
      <c r="C435" s="344" t="n">
        <f aca="false">IF(F435&gt;0,$D$8,0)</f>
        <v>0</v>
      </c>
      <c r="D435" s="345" t="n">
        <f aca="false">IF(C435&gt;0,$D$7*(C435/12*(1+C435/12)^$D$9)/((1+C435/12)^$D$9-1),0)</f>
        <v>0</v>
      </c>
      <c r="E435" s="350" t="n">
        <v>424</v>
      </c>
      <c r="F435" s="351" t="n">
        <f aca="false">IF(F434-G434&lt;0,0,F434-G434)</f>
        <v>0</v>
      </c>
      <c r="G435" s="351" t="n">
        <f aca="false">IF(F435&lt;=0,0,IF(F435&lt;D434,F435,D434-H435))</f>
        <v>0</v>
      </c>
      <c r="H435" s="351" t="n">
        <f aca="false">IF(F435&lt;0,0,F435*(C434/12))</f>
        <v>0</v>
      </c>
      <c r="I435" s="356"/>
      <c r="J435" s="356"/>
      <c r="K435" s="352" t="n">
        <f aca="false">IF(F435&gt;1,1,0)</f>
        <v>0</v>
      </c>
      <c r="L435" s="8"/>
      <c r="M435" s="8"/>
      <c r="N435" s="333"/>
      <c r="O435" s="333"/>
      <c r="P435" s="333"/>
      <c r="Q435" s="333"/>
      <c r="R435" s="333"/>
      <c r="S435" s="333"/>
      <c r="T435" s="333"/>
      <c r="U435" s="333"/>
      <c r="V435" s="333"/>
      <c r="W435" s="333"/>
      <c r="X435" s="333"/>
      <c r="Y435" s="333"/>
      <c r="Z435" s="333"/>
    </row>
    <row r="436" customFormat="false" ht="12" hidden="false" customHeight="true" outlineLevel="0" collapsed="false">
      <c r="A436" s="8"/>
      <c r="B436" s="355"/>
      <c r="C436" s="344" t="n">
        <f aca="false">IF(F436&gt;0,$D$8,0)</f>
        <v>0</v>
      </c>
      <c r="D436" s="345" t="n">
        <f aca="false">IF(C436&gt;0,$D$7*(C436/12*(1+C436/12)^$D$9)/((1+C436/12)^$D$9-1),0)</f>
        <v>0</v>
      </c>
      <c r="E436" s="350" t="n">
        <v>425</v>
      </c>
      <c r="F436" s="351" t="n">
        <f aca="false">IF(F435-G435&lt;0,0,F435-G435)</f>
        <v>0</v>
      </c>
      <c r="G436" s="351" t="n">
        <f aca="false">IF(F436&lt;=0,0,IF(F436&lt;D435,F436,D435-H436))</f>
        <v>0</v>
      </c>
      <c r="H436" s="351" t="n">
        <f aca="false">IF(F436&lt;0,0,F436*(C435/12))</f>
        <v>0</v>
      </c>
      <c r="I436" s="356"/>
      <c r="J436" s="356"/>
      <c r="K436" s="352" t="n">
        <f aca="false">IF(F436&gt;1,1,0)</f>
        <v>0</v>
      </c>
      <c r="L436" s="8"/>
      <c r="M436" s="8"/>
      <c r="N436" s="333"/>
      <c r="O436" s="333"/>
      <c r="P436" s="333"/>
      <c r="Q436" s="333"/>
      <c r="R436" s="333"/>
      <c r="S436" s="333"/>
      <c r="T436" s="333"/>
      <c r="U436" s="333"/>
      <c r="V436" s="333"/>
      <c r="W436" s="333"/>
      <c r="X436" s="333"/>
      <c r="Y436" s="333"/>
      <c r="Z436" s="333"/>
    </row>
    <row r="437" customFormat="false" ht="12" hidden="false" customHeight="true" outlineLevel="0" collapsed="false">
      <c r="A437" s="8"/>
      <c r="B437" s="355"/>
      <c r="C437" s="344" t="n">
        <f aca="false">IF(F437&gt;0,$D$8,0)</f>
        <v>0</v>
      </c>
      <c r="D437" s="345" t="n">
        <f aca="false">IF(C437&gt;0,$D$7*(C437/12*(1+C437/12)^$D$9)/((1+C437/12)^$D$9-1),0)</f>
        <v>0</v>
      </c>
      <c r="E437" s="350" t="n">
        <v>426</v>
      </c>
      <c r="F437" s="351" t="n">
        <f aca="false">IF(F436-G436&lt;0,0,F436-G436)</f>
        <v>0</v>
      </c>
      <c r="G437" s="351" t="n">
        <f aca="false">IF(F437&lt;=0,0,IF(F437&lt;D436,F437,D436-H437))</f>
        <v>0</v>
      </c>
      <c r="H437" s="351" t="n">
        <f aca="false">IF(F437&lt;0,0,F437*(C436/12))</f>
        <v>0</v>
      </c>
      <c r="I437" s="356"/>
      <c r="J437" s="356"/>
      <c r="K437" s="352" t="n">
        <f aca="false">IF(F437&gt;1,1,0)</f>
        <v>0</v>
      </c>
      <c r="L437" s="8"/>
      <c r="M437" s="8"/>
      <c r="N437" s="333"/>
      <c r="O437" s="333"/>
      <c r="P437" s="333"/>
      <c r="Q437" s="333"/>
      <c r="R437" s="333"/>
      <c r="S437" s="333"/>
      <c r="T437" s="333"/>
      <c r="U437" s="333"/>
      <c r="V437" s="333"/>
      <c r="W437" s="333"/>
      <c r="X437" s="333"/>
      <c r="Y437" s="333"/>
      <c r="Z437" s="333"/>
    </row>
    <row r="438" customFormat="false" ht="12" hidden="false" customHeight="true" outlineLevel="0" collapsed="false">
      <c r="A438" s="8"/>
      <c r="B438" s="355"/>
      <c r="C438" s="344" t="n">
        <f aca="false">IF(F438&gt;0,$D$8,0)</f>
        <v>0</v>
      </c>
      <c r="D438" s="345" t="n">
        <f aca="false">IF(C438&gt;0,$D$7*(C438/12*(1+C438/12)^$D$9)/((1+C438/12)^$D$9-1),0)</f>
        <v>0</v>
      </c>
      <c r="E438" s="350" t="n">
        <v>427</v>
      </c>
      <c r="F438" s="351" t="n">
        <f aca="false">IF(F437-G437&lt;0,0,F437-G437)</f>
        <v>0</v>
      </c>
      <c r="G438" s="351" t="n">
        <f aca="false">IF(F438&lt;=0,0,IF(F438&lt;D437,F438,D437-H438))</f>
        <v>0</v>
      </c>
      <c r="H438" s="351" t="n">
        <f aca="false">IF(F438&lt;0,0,F438*(C437/12))</f>
        <v>0</v>
      </c>
      <c r="I438" s="356"/>
      <c r="J438" s="356"/>
      <c r="K438" s="352" t="n">
        <f aca="false">IF(F438&gt;1,1,0)</f>
        <v>0</v>
      </c>
      <c r="L438" s="8"/>
      <c r="M438" s="8"/>
      <c r="N438" s="333"/>
      <c r="O438" s="333"/>
      <c r="P438" s="333"/>
      <c r="Q438" s="333"/>
      <c r="R438" s="333"/>
      <c r="S438" s="333"/>
      <c r="T438" s="333"/>
      <c r="U438" s="333"/>
      <c r="V438" s="333"/>
      <c r="W438" s="333"/>
      <c r="X438" s="333"/>
      <c r="Y438" s="333"/>
      <c r="Z438" s="333"/>
    </row>
    <row r="439" customFormat="false" ht="12" hidden="false" customHeight="true" outlineLevel="0" collapsed="false">
      <c r="A439" s="8"/>
      <c r="B439" s="355"/>
      <c r="C439" s="344" t="n">
        <f aca="false">IF(F439&gt;0,$D$8,0)</f>
        <v>0</v>
      </c>
      <c r="D439" s="345" t="n">
        <f aca="false">IF(C439&gt;0,$D$7*(C439/12*(1+C439/12)^$D$9)/((1+C439/12)^$D$9-1),0)</f>
        <v>0</v>
      </c>
      <c r="E439" s="350" t="n">
        <v>428</v>
      </c>
      <c r="F439" s="351" t="n">
        <f aca="false">IF(F438-G438&lt;0,0,F438-G438)</f>
        <v>0</v>
      </c>
      <c r="G439" s="351" t="n">
        <f aca="false">IF(F439&lt;=0,0,IF(F439&lt;D438,F439,D438-H439))</f>
        <v>0</v>
      </c>
      <c r="H439" s="351" t="n">
        <f aca="false">IF(F439&lt;0,0,F439*(C438/12))</f>
        <v>0</v>
      </c>
      <c r="I439" s="356"/>
      <c r="J439" s="356"/>
      <c r="K439" s="352" t="n">
        <f aca="false">IF(F439&gt;1,1,0)</f>
        <v>0</v>
      </c>
      <c r="L439" s="8"/>
      <c r="M439" s="8"/>
      <c r="N439" s="333"/>
      <c r="O439" s="333"/>
      <c r="P439" s="333"/>
      <c r="Q439" s="333"/>
      <c r="R439" s="333"/>
      <c r="S439" s="333"/>
      <c r="T439" s="333"/>
      <c r="U439" s="333"/>
      <c r="V439" s="333"/>
      <c r="W439" s="333"/>
      <c r="X439" s="333"/>
      <c r="Y439" s="333"/>
      <c r="Z439" s="333"/>
    </row>
    <row r="440" customFormat="false" ht="12" hidden="false" customHeight="true" outlineLevel="0" collapsed="false">
      <c r="A440" s="8"/>
      <c r="B440" s="355"/>
      <c r="C440" s="344" t="n">
        <f aca="false">IF(F440&gt;0,$D$8,0)</f>
        <v>0</v>
      </c>
      <c r="D440" s="345" t="n">
        <f aca="false">IF(C440&gt;0,$D$7*(C440/12*(1+C440/12)^$D$9)/((1+C440/12)^$D$9-1),0)</f>
        <v>0</v>
      </c>
      <c r="E440" s="350" t="n">
        <v>429</v>
      </c>
      <c r="F440" s="351" t="n">
        <f aca="false">IF(F439-G439&lt;0,0,F439-G439)</f>
        <v>0</v>
      </c>
      <c r="G440" s="351" t="n">
        <f aca="false">IF(F440&lt;=0,0,IF(F440&lt;D439,F440,D439-H440))</f>
        <v>0</v>
      </c>
      <c r="H440" s="351" t="n">
        <f aca="false">IF(F440&lt;0,0,F440*(C439/12))</f>
        <v>0</v>
      </c>
      <c r="I440" s="356"/>
      <c r="J440" s="356"/>
      <c r="K440" s="352" t="n">
        <f aca="false">IF(F440&gt;1,1,0)</f>
        <v>0</v>
      </c>
      <c r="L440" s="8"/>
      <c r="M440" s="8"/>
      <c r="N440" s="333"/>
      <c r="O440" s="333"/>
      <c r="P440" s="333"/>
      <c r="Q440" s="333"/>
      <c r="R440" s="333"/>
      <c r="S440" s="333"/>
      <c r="T440" s="333"/>
      <c r="U440" s="333"/>
      <c r="V440" s="333"/>
      <c r="W440" s="333"/>
      <c r="X440" s="333"/>
      <c r="Y440" s="333"/>
      <c r="Z440" s="333"/>
    </row>
    <row r="441" customFormat="false" ht="12" hidden="false" customHeight="true" outlineLevel="0" collapsed="false">
      <c r="A441" s="8"/>
      <c r="B441" s="355"/>
      <c r="C441" s="344" t="n">
        <f aca="false">IF(F441&gt;0,$D$8,0)</f>
        <v>0</v>
      </c>
      <c r="D441" s="345" t="n">
        <f aca="false">IF(C441&gt;0,$D$7*(C441/12*(1+C441/12)^$D$9)/((1+C441/12)^$D$9-1),0)</f>
        <v>0</v>
      </c>
      <c r="E441" s="350" t="n">
        <v>430</v>
      </c>
      <c r="F441" s="351" t="n">
        <f aca="false">IF(F440-G440&lt;0,0,F440-G440)</f>
        <v>0</v>
      </c>
      <c r="G441" s="351" t="n">
        <f aca="false">IF(F441&lt;=0,0,IF(F441&lt;D440,F441,D440-H441))</f>
        <v>0</v>
      </c>
      <c r="H441" s="351" t="n">
        <f aca="false">IF(F441&lt;0,0,F441*(C440/12))</f>
        <v>0</v>
      </c>
      <c r="I441" s="356"/>
      <c r="J441" s="356"/>
      <c r="K441" s="352" t="n">
        <f aca="false">IF(F441&gt;1,1,0)</f>
        <v>0</v>
      </c>
      <c r="L441" s="8"/>
      <c r="M441" s="8"/>
      <c r="N441" s="333"/>
      <c r="O441" s="333"/>
      <c r="P441" s="333"/>
      <c r="Q441" s="333"/>
      <c r="R441" s="333"/>
      <c r="S441" s="333"/>
      <c r="T441" s="333"/>
      <c r="U441" s="333"/>
      <c r="V441" s="333"/>
      <c r="W441" s="333"/>
      <c r="X441" s="333"/>
      <c r="Y441" s="333"/>
      <c r="Z441" s="333"/>
    </row>
    <row r="442" customFormat="false" ht="12" hidden="false" customHeight="true" outlineLevel="0" collapsed="false">
      <c r="A442" s="8"/>
      <c r="B442" s="355"/>
      <c r="C442" s="344" t="n">
        <f aca="false">IF(F442&gt;0,$D$8,0)</f>
        <v>0</v>
      </c>
      <c r="D442" s="345" t="n">
        <f aca="false">IF(C442&gt;0,$D$7*(C442/12*(1+C442/12)^$D$9)/((1+C442/12)^$D$9-1),0)</f>
        <v>0</v>
      </c>
      <c r="E442" s="350" t="n">
        <v>431</v>
      </c>
      <c r="F442" s="351" t="n">
        <f aca="false">IF(F441-G441&lt;0,0,F441-G441)</f>
        <v>0</v>
      </c>
      <c r="G442" s="351" t="n">
        <f aca="false">IF(F442&lt;=0,0,IF(F442&lt;D441,F442,D441-H442))</f>
        <v>0</v>
      </c>
      <c r="H442" s="351" t="n">
        <f aca="false">IF(F442&lt;0,0,F442*(C441/12))</f>
        <v>0</v>
      </c>
      <c r="I442" s="356"/>
      <c r="J442" s="356"/>
      <c r="K442" s="352" t="n">
        <f aca="false">IF(F442&gt;1,1,0)</f>
        <v>0</v>
      </c>
      <c r="L442" s="8"/>
      <c r="M442" s="8"/>
      <c r="N442" s="333"/>
      <c r="O442" s="333"/>
      <c r="P442" s="333"/>
      <c r="Q442" s="333"/>
      <c r="R442" s="333"/>
      <c r="S442" s="333"/>
      <c r="T442" s="333"/>
      <c r="U442" s="333"/>
      <c r="V442" s="333"/>
      <c r="W442" s="333"/>
      <c r="X442" s="333"/>
      <c r="Y442" s="333"/>
      <c r="Z442" s="333"/>
    </row>
    <row r="443" customFormat="false" ht="12" hidden="false" customHeight="true" outlineLevel="0" collapsed="false">
      <c r="A443" s="8"/>
      <c r="B443" s="355"/>
      <c r="C443" s="344" t="n">
        <f aca="false">IF(F443&gt;0,$D$8,0)</f>
        <v>0</v>
      </c>
      <c r="D443" s="345" t="n">
        <f aca="false">IF(C443&gt;0,$D$7*(C443/12*(1+C443/12)^$D$9)/((1+C443/12)^$D$9-1),0)</f>
        <v>0</v>
      </c>
      <c r="E443" s="357" t="n">
        <v>432</v>
      </c>
      <c r="F443" s="351" t="n">
        <f aca="false">IF(F442-G442&lt;0,0,F442-G442)</f>
        <v>0</v>
      </c>
      <c r="G443" s="351" t="n">
        <f aca="false">IF(F443&lt;=0,0,IF(F443&lt;D442,F443,D442-H443))</f>
        <v>0</v>
      </c>
      <c r="H443" s="351" t="n">
        <f aca="false">IF(F443&lt;0,0,F443*(C442/12))</f>
        <v>0</v>
      </c>
      <c r="I443" s="356"/>
      <c r="J443" s="356"/>
      <c r="K443" s="358" t="n">
        <f aca="false">IF(F443&gt;1,1,0)</f>
        <v>0</v>
      </c>
      <c r="L443" s="8"/>
      <c r="M443" s="8"/>
      <c r="N443" s="333"/>
      <c r="O443" s="333"/>
      <c r="P443" s="333"/>
      <c r="Q443" s="333"/>
      <c r="R443" s="333"/>
      <c r="S443" s="333"/>
      <c r="T443" s="333"/>
      <c r="U443" s="333"/>
      <c r="V443" s="333"/>
      <c r="W443" s="333"/>
      <c r="X443" s="333"/>
      <c r="Y443" s="333"/>
      <c r="Z443" s="333"/>
    </row>
    <row r="444" customFormat="false" ht="12" hidden="false" customHeight="true" outlineLevel="0" collapsed="false">
      <c r="A444" s="8"/>
      <c r="B444" s="355" t="n">
        <v>37</v>
      </c>
      <c r="C444" s="344" t="n">
        <f aca="false">IF(F444&gt;0,$D$8,0)</f>
        <v>0</v>
      </c>
      <c r="D444" s="345" t="n">
        <f aca="false">IF(C444&gt;0,$D$7*(C444/12*(1+C444/12)^$D$9)/((1+C444/12)^$D$9-1),0)</f>
        <v>0</v>
      </c>
      <c r="E444" s="346" t="n">
        <v>433</v>
      </c>
      <c r="F444" s="351" t="n">
        <f aca="false">IF(F443-G443&lt;0,0,F443-G443)</f>
        <v>0</v>
      </c>
      <c r="G444" s="351" t="n">
        <f aca="false">IF(F444&lt;=0,0,IF(F444&lt;D443,F444,D443-H444))</f>
        <v>0</v>
      </c>
      <c r="H444" s="351" t="n">
        <f aca="false">IF(F444&lt;0,0,F444*(C443/12))</f>
        <v>0</v>
      </c>
      <c r="I444" s="356" t="n">
        <f aca="false">SUM(G444:G455)</f>
        <v>0</v>
      </c>
      <c r="J444" s="356" t="n">
        <f aca="false">SUM(H444:H455)</f>
        <v>0</v>
      </c>
      <c r="K444" s="349" t="n">
        <f aca="false">IF(F444&gt;1,1,0)</f>
        <v>0</v>
      </c>
      <c r="L444" s="8"/>
      <c r="M444" s="8"/>
      <c r="N444" s="333"/>
      <c r="O444" s="333"/>
      <c r="P444" s="333"/>
      <c r="Q444" s="333"/>
      <c r="R444" s="333"/>
      <c r="S444" s="333"/>
      <c r="T444" s="333"/>
      <c r="U444" s="333"/>
      <c r="V444" s="333"/>
      <c r="W444" s="333"/>
      <c r="X444" s="333"/>
      <c r="Y444" s="333"/>
      <c r="Z444" s="333"/>
    </row>
    <row r="445" customFormat="false" ht="12" hidden="false" customHeight="true" outlineLevel="0" collapsed="false">
      <c r="A445" s="8"/>
      <c r="B445" s="355"/>
      <c r="C445" s="344" t="n">
        <f aca="false">IF(F445&gt;0,$D$8,0)</f>
        <v>0</v>
      </c>
      <c r="D445" s="345" t="n">
        <f aca="false">IF(C445&gt;0,$D$7*(C445/12*(1+C445/12)^$D$9)/((1+C445/12)^$D$9-1),0)</f>
        <v>0</v>
      </c>
      <c r="E445" s="350" t="n">
        <v>434</v>
      </c>
      <c r="F445" s="351" t="n">
        <f aca="false">IF(F444-G444&lt;0,0,F444-G444)</f>
        <v>0</v>
      </c>
      <c r="G445" s="351" t="n">
        <f aca="false">IF(F445&lt;=0,0,IF(F445&lt;D444,F445,D444-H445))</f>
        <v>0</v>
      </c>
      <c r="H445" s="351" t="n">
        <f aca="false">IF(F445&lt;0,0,F445*(C444/12))</f>
        <v>0</v>
      </c>
      <c r="I445" s="356"/>
      <c r="J445" s="356"/>
      <c r="K445" s="352" t="n">
        <f aca="false">IF(F445&gt;1,1,0)</f>
        <v>0</v>
      </c>
      <c r="L445" s="8"/>
      <c r="M445" s="8"/>
      <c r="N445" s="333"/>
      <c r="O445" s="333"/>
      <c r="P445" s="333"/>
      <c r="Q445" s="333"/>
      <c r="R445" s="333"/>
      <c r="S445" s="333"/>
      <c r="T445" s="333"/>
      <c r="U445" s="333"/>
      <c r="V445" s="333"/>
      <c r="W445" s="333"/>
      <c r="X445" s="333"/>
      <c r="Y445" s="333"/>
      <c r="Z445" s="333"/>
    </row>
    <row r="446" customFormat="false" ht="12" hidden="false" customHeight="true" outlineLevel="0" collapsed="false">
      <c r="A446" s="8"/>
      <c r="B446" s="355"/>
      <c r="C446" s="344" t="n">
        <f aca="false">IF(F446&gt;0,$D$8,0)</f>
        <v>0</v>
      </c>
      <c r="D446" s="345" t="n">
        <f aca="false">IF(C446&gt;0,$D$7*(C446/12*(1+C446/12)^$D$9)/((1+C446/12)^$D$9-1),0)</f>
        <v>0</v>
      </c>
      <c r="E446" s="350" t="n">
        <v>435</v>
      </c>
      <c r="F446" s="351" t="n">
        <f aca="false">IF(F445-G445&lt;0,0,F445-G445)</f>
        <v>0</v>
      </c>
      <c r="G446" s="351" t="n">
        <f aca="false">IF(F446&lt;=0,0,IF(F446&lt;D445,F446,D445-H446))</f>
        <v>0</v>
      </c>
      <c r="H446" s="351" t="n">
        <f aca="false">IF(F446&lt;0,0,F446*(C445/12))</f>
        <v>0</v>
      </c>
      <c r="I446" s="356"/>
      <c r="J446" s="356"/>
      <c r="K446" s="352" t="n">
        <f aca="false">IF(F446&gt;1,1,0)</f>
        <v>0</v>
      </c>
      <c r="L446" s="8"/>
      <c r="M446" s="8"/>
      <c r="N446" s="333"/>
      <c r="O446" s="333"/>
      <c r="P446" s="333"/>
      <c r="Q446" s="333"/>
      <c r="R446" s="333"/>
      <c r="S446" s="333"/>
      <c r="T446" s="333"/>
      <c r="U446" s="333"/>
      <c r="V446" s="333"/>
      <c r="W446" s="333"/>
      <c r="X446" s="333"/>
      <c r="Y446" s="333"/>
      <c r="Z446" s="333"/>
    </row>
    <row r="447" customFormat="false" ht="12" hidden="false" customHeight="true" outlineLevel="0" collapsed="false">
      <c r="A447" s="8"/>
      <c r="B447" s="355"/>
      <c r="C447" s="344" t="n">
        <f aca="false">IF(F447&gt;0,$D$8,0)</f>
        <v>0</v>
      </c>
      <c r="D447" s="345" t="n">
        <f aca="false">IF(C447&gt;0,$D$7*(C447/12*(1+C447/12)^$D$9)/((1+C447/12)^$D$9-1),0)</f>
        <v>0</v>
      </c>
      <c r="E447" s="350" t="n">
        <v>436</v>
      </c>
      <c r="F447" s="351" t="n">
        <f aca="false">IF(F446-G446&lt;0,0,F446-G446)</f>
        <v>0</v>
      </c>
      <c r="G447" s="351" t="n">
        <f aca="false">IF(F447&lt;=0,0,IF(F447&lt;D446,F447,D446-H447))</f>
        <v>0</v>
      </c>
      <c r="H447" s="351" t="n">
        <f aca="false">IF(F447&lt;0,0,F447*(C446/12))</f>
        <v>0</v>
      </c>
      <c r="I447" s="356"/>
      <c r="J447" s="356"/>
      <c r="K447" s="352" t="n">
        <f aca="false">IF(F447&gt;1,1,0)</f>
        <v>0</v>
      </c>
      <c r="L447" s="8"/>
      <c r="M447" s="8"/>
      <c r="N447" s="333"/>
      <c r="O447" s="333"/>
      <c r="P447" s="333"/>
      <c r="Q447" s="333"/>
      <c r="R447" s="333"/>
      <c r="S447" s="333"/>
      <c r="T447" s="333"/>
      <c r="U447" s="333"/>
      <c r="V447" s="333"/>
      <c r="W447" s="333"/>
      <c r="X447" s="333"/>
      <c r="Y447" s="333"/>
      <c r="Z447" s="333"/>
    </row>
    <row r="448" customFormat="false" ht="12" hidden="false" customHeight="true" outlineLevel="0" collapsed="false">
      <c r="A448" s="8"/>
      <c r="B448" s="355"/>
      <c r="C448" s="344" t="n">
        <f aca="false">IF(F448&gt;0,$D$8,0)</f>
        <v>0</v>
      </c>
      <c r="D448" s="345" t="n">
        <f aca="false">IF(C448&gt;0,$D$7*(C448/12*(1+C448/12)^$D$9)/((1+C448/12)^$D$9-1),0)</f>
        <v>0</v>
      </c>
      <c r="E448" s="350" t="n">
        <v>437</v>
      </c>
      <c r="F448" s="351" t="n">
        <f aca="false">IF(F447-G447&lt;0,0,F447-G447)</f>
        <v>0</v>
      </c>
      <c r="G448" s="351" t="n">
        <f aca="false">IF(F448&lt;=0,0,IF(F448&lt;D447,F448,D447-H448))</f>
        <v>0</v>
      </c>
      <c r="H448" s="351" t="n">
        <f aca="false">IF(F448&lt;0,0,F448*(C447/12))</f>
        <v>0</v>
      </c>
      <c r="I448" s="356"/>
      <c r="J448" s="356"/>
      <c r="K448" s="352" t="n">
        <f aca="false">IF(F448&gt;1,1,0)</f>
        <v>0</v>
      </c>
      <c r="L448" s="8"/>
      <c r="M448" s="8"/>
      <c r="N448" s="333"/>
      <c r="O448" s="333"/>
      <c r="P448" s="333"/>
      <c r="Q448" s="333"/>
      <c r="R448" s="333"/>
      <c r="S448" s="333"/>
      <c r="T448" s="333"/>
      <c r="U448" s="333"/>
      <c r="V448" s="333"/>
      <c r="W448" s="333"/>
      <c r="X448" s="333"/>
      <c r="Y448" s="333"/>
      <c r="Z448" s="333"/>
    </row>
    <row r="449" customFormat="false" ht="12" hidden="false" customHeight="true" outlineLevel="0" collapsed="false">
      <c r="A449" s="8"/>
      <c r="B449" s="355"/>
      <c r="C449" s="344" t="n">
        <f aca="false">IF(F449&gt;0,$D$8,0)</f>
        <v>0</v>
      </c>
      <c r="D449" s="345" t="n">
        <f aca="false">IF(C449&gt;0,$D$7*(C449/12*(1+C449/12)^$D$9)/((1+C449/12)^$D$9-1),0)</f>
        <v>0</v>
      </c>
      <c r="E449" s="350" t="n">
        <v>438</v>
      </c>
      <c r="F449" s="351" t="n">
        <f aca="false">IF(F448-G448&lt;0,0,F448-G448)</f>
        <v>0</v>
      </c>
      <c r="G449" s="351" t="n">
        <f aca="false">IF(F449&lt;=0,0,IF(F449&lt;D448,F449,D448-H449))</f>
        <v>0</v>
      </c>
      <c r="H449" s="351" t="n">
        <f aca="false">IF(F449&lt;0,0,F449*(C448/12))</f>
        <v>0</v>
      </c>
      <c r="I449" s="356"/>
      <c r="J449" s="356"/>
      <c r="K449" s="352" t="n">
        <f aca="false">IF(F449&gt;1,1,0)</f>
        <v>0</v>
      </c>
      <c r="L449" s="8"/>
      <c r="M449" s="8"/>
      <c r="N449" s="333"/>
      <c r="O449" s="333"/>
      <c r="P449" s="333"/>
      <c r="Q449" s="333"/>
      <c r="R449" s="333"/>
      <c r="S449" s="333"/>
      <c r="T449" s="333"/>
      <c r="U449" s="333"/>
      <c r="V449" s="333"/>
      <c r="W449" s="333"/>
      <c r="X449" s="333"/>
      <c r="Y449" s="333"/>
      <c r="Z449" s="333"/>
    </row>
    <row r="450" customFormat="false" ht="12" hidden="false" customHeight="true" outlineLevel="0" collapsed="false">
      <c r="A450" s="8"/>
      <c r="B450" s="355"/>
      <c r="C450" s="344" t="n">
        <f aca="false">IF(F450&gt;0,$D$8,0)</f>
        <v>0</v>
      </c>
      <c r="D450" s="345" t="n">
        <f aca="false">IF(C450&gt;0,$D$7*(C450/12*(1+C450/12)^$D$9)/((1+C450/12)^$D$9-1),0)</f>
        <v>0</v>
      </c>
      <c r="E450" s="350" t="n">
        <v>439</v>
      </c>
      <c r="F450" s="351" t="n">
        <f aca="false">IF(F449-G449&lt;0,0,F449-G449)</f>
        <v>0</v>
      </c>
      <c r="G450" s="351" t="n">
        <f aca="false">IF(F450&lt;=0,0,IF(F450&lt;D449,F450,D449-H450))</f>
        <v>0</v>
      </c>
      <c r="H450" s="351" t="n">
        <f aca="false">IF(F450&lt;0,0,F450*(C449/12))</f>
        <v>0</v>
      </c>
      <c r="I450" s="356"/>
      <c r="J450" s="356"/>
      <c r="K450" s="352" t="n">
        <f aca="false">IF(F450&gt;1,1,0)</f>
        <v>0</v>
      </c>
      <c r="L450" s="8"/>
      <c r="M450" s="8"/>
      <c r="N450" s="333"/>
      <c r="O450" s="333"/>
      <c r="P450" s="333"/>
      <c r="Q450" s="333"/>
      <c r="R450" s="333"/>
      <c r="S450" s="333"/>
      <c r="T450" s="333"/>
      <c r="U450" s="333"/>
      <c r="V450" s="333"/>
      <c r="W450" s="333"/>
      <c r="X450" s="333"/>
      <c r="Y450" s="333"/>
      <c r="Z450" s="333"/>
    </row>
    <row r="451" customFormat="false" ht="12" hidden="false" customHeight="true" outlineLevel="0" collapsed="false">
      <c r="A451" s="8"/>
      <c r="B451" s="355"/>
      <c r="C451" s="344" t="n">
        <f aca="false">IF(F451&gt;0,$D$8,0)</f>
        <v>0</v>
      </c>
      <c r="D451" s="345" t="n">
        <f aca="false">IF(C451&gt;0,$D$7*(C451/12*(1+C451/12)^$D$9)/((1+C451/12)^$D$9-1),0)</f>
        <v>0</v>
      </c>
      <c r="E451" s="350" t="n">
        <v>440</v>
      </c>
      <c r="F451" s="351" t="n">
        <f aca="false">IF(F450-G450&lt;0,0,F450-G450)</f>
        <v>0</v>
      </c>
      <c r="G451" s="351" t="n">
        <f aca="false">IF(F451&lt;=0,0,IF(F451&lt;D450,F451,D450-H451))</f>
        <v>0</v>
      </c>
      <c r="H451" s="351" t="n">
        <f aca="false">IF(F451&lt;0,0,F451*(C450/12))</f>
        <v>0</v>
      </c>
      <c r="I451" s="356"/>
      <c r="J451" s="356"/>
      <c r="K451" s="352" t="n">
        <f aca="false">IF(F451&gt;1,1,0)</f>
        <v>0</v>
      </c>
      <c r="L451" s="8"/>
      <c r="M451" s="8"/>
      <c r="N451" s="333"/>
      <c r="O451" s="333"/>
      <c r="P451" s="333"/>
      <c r="Q451" s="333"/>
      <c r="R451" s="333"/>
      <c r="S451" s="333"/>
      <c r="T451" s="333"/>
      <c r="U451" s="333"/>
      <c r="V451" s="333"/>
      <c r="W451" s="333"/>
      <c r="X451" s="333"/>
      <c r="Y451" s="333"/>
      <c r="Z451" s="333"/>
    </row>
    <row r="452" customFormat="false" ht="12" hidden="false" customHeight="true" outlineLevel="0" collapsed="false">
      <c r="A452" s="8"/>
      <c r="B452" s="355"/>
      <c r="C452" s="344" t="n">
        <f aca="false">IF(F452&gt;0,$D$8,0)</f>
        <v>0</v>
      </c>
      <c r="D452" s="345" t="n">
        <f aca="false">IF(C452&gt;0,$D$7*(C452/12*(1+C452/12)^$D$9)/((1+C452/12)^$D$9-1),0)</f>
        <v>0</v>
      </c>
      <c r="E452" s="350" t="n">
        <v>441</v>
      </c>
      <c r="F452" s="351" t="n">
        <f aca="false">IF(F451-G451&lt;0,0,F451-G451)</f>
        <v>0</v>
      </c>
      <c r="G452" s="351" t="n">
        <f aca="false">IF(F452&lt;=0,0,IF(F452&lt;D451,F452,D451-H452))</f>
        <v>0</v>
      </c>
      <c r="H452" s="351" t="n">
        <f aca="false">IF(F452&lt;0,0,F452*(C451/12))</f>
        <v>0</v>
      </c>
      <c r="I452" s="356"/>
      <c r="J452" s="356"/>
      <c r="K452" s="352" t="n">
        <f aca="false">IF(F452&gt;1,1,0)</f>
        <v>0</v>
      </c>
      <c r="L452" s="8"/>
      <c r="M452" s="8"/>
      <c r="N452" s="333"/>
      <c r="O452" s="333"/>
      <c r="P452" s="333"/>
      <c r="Q452" s="333"/>
      <c r="R452" s="333"/>
      <c r="S452" s="333"/>
      <c r="T452" s="333"/>
      <c r="U452" s="333"/>
      <c r="V452" s="333"/>
      <c r="W452" s="333"/>
      <c r="X452" s="333"/>
      <c r="Y452" s="333"/>
      <c r="Z452" s="333"/>
    </row>
    <row r="453" customFormat="false" ht="12" hidden="false" customHeight="true" outlineLevel="0" collapsed="false">
      <c r="A453" s="8"/>
      <c r="B453" s="355"/>
      <c r="C453" s="344" t="n">
        <f aca="false">IF(F453&gt;0,$D$8,0)</f>
        <v>0</v>
      </c>
      <c r="D453" s="345" t="n">
        <f aca="false">IF(C453&gt;0,$D$7*(C453/12*(1+C453/12)^$D$9)/((1+C453/12)^$D$9-1),0)</f>
        <v>0</v>
      </c>
      <c r="E453" s="350" t="n">
        <v>442</v>
      </c>
      <c r="F453" s="351" t="n">
        <f aca="false">IF(F452-G452&lt;0,0,F452-G452)</f>
        <v>0</v>
      </c>
      <c r="G453" s="351" t="n">
        <f aca="false">IF(F453&lt;=0,0,IF(F453&lt;D452,F453,D452-H453))</f>
        <v>0</v>
      </c>
      <c r="H453" s="351" t="n">
        <f aca="false">IF(F453&lt;0,0,F453*(C452/12))</f>
        <v>0</v>
      </c>
      <c r="I453" s="356"/>
      <c r="J453" s="356"/>
      <c r="K453" s="352" t="n">
        <f aca="false">IF(F453&gt;1,1,0)</f>
        <v>0</v>
      </c>
      <c r="L453" s="8"/>
      <c r="M453" s="8"/>
      <c r="N453" s="333"/>
      <c r="O453" s="333"/>
      <c r="P453" s="333"/>
      <c r="Q453" s="333"/>
      <c r="R453" s="333"/>
      <c r="S453" s="333"/>
      <c r="T453" s="333"/>
      <c r="U453" s="333"/>
      <c r="V453" s="333"/>
      <c r="W453" s="333"/>
      <c r="X453" s="333"/>
      <c r="Y453" s="333"/>
      <c r="Z453" s="333"/>
    </row>
    <row r="454" customFormat="false" ht="12" hidden="false" customHeight="true" outlineLevel="0" collapsed="false">
      <c r="A454" s="8"/>
      <c r="B454" s="355"/>
      <c r="C454" s="344" t="n">
        <f aca="false">IF(F454&gt;0,$D$8,0)</f>
        <v>0</v>
      </c>
      <c r="D454" s="345" t="n">
        <f aca="false">IF(C454&gt;0,$D$7*(C454/12*(1+C454/12)^$D$9)/((1+C454/12)^$D$9-1),0)</f>
        <v>0</v>
      </c>
      <c r="E454" s="350" t="n">
        <v>443</v>
      </c>
      <c r="F454" s="351" t="n">
        <f aca="false">IF(F453-G453&lt;0,0,F453-G453)</f>
        <v>0</v>
      </c>
      <c r="G454" s="351" t="n">
        <f aca="false">IF(F454&lt;=0,0,IF(F454&lt;D453,F454,D453-H454))</f>
        <v>0</v>
      </c>
      <c r="H454" s="351" t="n">
        <f aca="false">IF(F454&lt;0,0,F454*(C453/12))</f>
        <v>0</v>
      </c>
      <c r="I454" s="356"/>
      <c r="J454" s="356"/>
      <c r="K454" s="352" t="n">
        <f aca="false">IF(F454&gt;1,1,0)</f>
        <v>0</v>
      </c>
      <c r="L454" s="8"/>
      <c r="M454" s="8"/>
      <c r="N454" s="333"/>
      <c r="O454" s="333"/>
      <c r="P454" s="333"/>
      <c r="Q454" s="333"/>
      <c r="R454" s="333"/>
      <c r="S454" s="333"/>
      <c r="T454" s="333"/>
      <c r="U454" s="333"/>
      <c r="V454" s="333"/>
      <c r="W454" s="333"/>
      <c r="X454" s="333"/>
      <c r="Y454" s="333"/>
      <c r="Z454" s="333"/>
    </row>
    <row r="455" customFormat="false" ht="12" hidden="false" customHeight="true" outlineLevel="0" collapsed="false">
      <c r="A455" s="8"/>
      <c r="B455" s="355"/>
      <c r="C455" s="344" t="n">
        <f aca="false">IF(F455&gt;0,$D$8,0)</f>
        <v>0</v>
      </c>
      <c r="D455" s="345" t="n">
        <f aca="false">IF(C455&gt;0,$D$7*(C455/12*(1+C455/12)^$D$9)/((1+C455/12)^$D$9-1),0)</f>
        <v>0</v>
      </c>
      <c r="E455" s="357" t="n">
        <v>444</v>
      </c>
      <c r="F455" s="351" t="n">
        <f aca="false">IF(F454-G454&lt;0,0,F454-G454)</f>
        <v>0</v>
      </c>
      <c r="G455" s="351" t="n">
        <f aca="false">IF(F455&lt;=0,0,IF(F455&lt;D454,F455,D454-H455))</f>
        <v>0</v>
      </c>
      <c r="H455" s="351" t="n">
        <f aca="false">IF(F455&lt;0,0,F455*(C454/12))</f>
        <v>0</v>
      </c>
      <c r="I455" s="356"/>
      <c r="J455" s="356"/>
      <c r="K455" s="358" t="n">
        <f aca="false">IF(F455&gt;1,1,0)</f>
        <v>0</v>
      </c>
      <c r="L455" s="8"/>
      <c r="M455" s="8"/>
      <c r="N455" s="333"/>
      <c r="O455" s="333"/>
      <c r="P455" s="333"/>
      <c r="Q455" s="333"/>
      <c r="R455" s="333"/>
      <c r="S455" s="333"/>
      <c r="T455" s="333"/>
      <c r="U455" s="333"/>
      <c r="V455" s="333"/>
      <c r="W455" s="333"/>
      <c r="X455" s="333"/>
      <c r="Y455" s="333"/>
      <c r="Z455" s="333"/>
    </row>
    <row r="456" customFormat="false" ht="12" hidden="false" customHeight="true" outlineLevel="0" collapsed="false">
      <c r="A456" s="8"/>
      <c r="B456" s="355" t="n">
        <v>38</v>
      </c>
      <c r="C456" s="344" t="n">
        <f aca="false">IF(F456&gt;0,$D$8,0)</f>
        <v>0</v>
      </c>
      <c r="D456" s="345" t="n">
        <f aca="false">IF(C456&gt;0,$D$7*(C456/12*(1+C456/12)^$D$9)/((1+C456/12)^$D$9-1),0)</f>
        <v>0</v>
      </c>
      <c r="E456" s="346" t="n">
        <v>445</v>
      </c>
      <c r="F456" s="351" t="n">
        <f aca="false">IF(F455-G455&lt;0,0,F455-G455)</f>
        <v>0</v>
      </c>
      <c r="G456" s="351" t="n">
        <f aca="false">IF(F456&lt;=0,0,IF(F456&lt;D455,F456,D455-H456))</f>
        <v>0</v>
      </c>
      <c r="H456" s="351" t="n">
        <f aca="false">IF(F456&lt;0,0,F456*(C455/12))</f>
        <v>0</v>
      </c>
      <c r="I456" s="356" t="n">
        <f aca="false">SUM(G456:G467)</f>
        <v>0</v>
      </c>
      <c r="J456" s="356" t="n">
        <f aca="false">SUM(H456:H467)</f>
        <v>0</v>
      </c>
      <c r="K456" s="349" t="n">
        <f aca="false">IF(F456&gt;1,1,0)</f>
        <v>0</v>
      </c>
      <c r="L456" s="8"/>
      <c r="M456" s="8"/>
      <c r="N456" s="333"/>
      <c r="O456" s="333"/>
      <c r="P456" s="333"/>
      <c r="Q456" s="333"/>
      <c r="R456" s="333"/>
      <c r="S456" s="333"/>
      <c r="T456" s="333"/>
      <c r="U456" s="333"/>
      <c r="V456" s="333"/>
      <c r="W456" s="333"/>
      <c r="X456" s="333"/>
      <c r="Y456" s="333"/>
      <c r="Z456" s="333"/>
    </row>
    <row r="457" customFormat="false" ht="12" hidden="false" customHeight="true" outlineLevel="0" collapsed="false">
      <c r="A457" s="8"/>
      <c r="B457" s="355"/>
      <c r="C457" s="344" t="n">
        <f aca="false">IF(F457&gt;0,$D$8,0)</f>
        <v>0</v>
      </c>
      <c r="D457" s="345" t="n">
        <f aca="false">IF(C457&gt;0,$D$7*(C457/12*(1+C457/12)^$D$9)/((1+C457/12)^$D$9-1),0)</f>
        <v>0</v>
      </c>
      <c r="E457" s="350" t="n">
        <v>446</v>
      </c>
      <c r="F457" s="351" t="n">
        <f aca="false">IF(F456-G456&lt;0,0,F456-G456)</f>
        <v>0</v>
      </c>
      <c r="G457" s="351" t="n">
        <f aca="false">IF(F457&lt;=0,0,IF(F457&lt;D456,F457,D456-H457))</f>
        <v>0</v>
      </c>
      <c r="H457" s="351" t="n">
        <f aca="false">IF(F457&lt;0,0,F457*(C456/12))</f>
        <v>0</v>
      </c>
      <c r="I457" s="356"/>
      <c r="J457" s="356"/>
      <c r="K457" s="352" t="n">
        <f aca="false">IF(F457&gt;1,1,0)</f>
        <v>0</v>
      </c>
      <c r="L457" s="8"/>
      <c r="M457" s="8"/>
      <c r="N457" s="333"/>
      <c r="O457" s="333"/>
      <c r="P457" s="333"/>
      <c r="Q457" s="333"/>
      <c r="R457" s="333"/>
      <c r="S457" s="333"/>
      <c r="T457" s="333"/>
      <c r="U457" s="333"/>
      <c r="V457" s="333"/>
      <c r="W457" s="333"/>
      <c r="X457" s="333"/>
      <c r="Y457" s="333"/>
      <c r="Z457" s="333"/>
    </row>
    <row r="458" customFormat="false" ht="12" hidden="false" customHeight="true" outlineLevel="0" collapsed="false">
      <c r="A458" s="8"/>
      <c r="B458" s="355"/>
      <c r="C458" s="344" t="n">
        <f aca="false">IF(F458&gt;0,$D$8,0)</f>
        <v>0</v>
      </c>
      <c r="D458" s="345" t="n">
        <f aca="false">IF(C458&gt;0,$D$7*(C458/12*(1+C458/12)^$D$9)/((1+C458/12)^$D$9-1),0)</f>
        <v>0</v>
      </c>
      <c r="E458" s="350" t="n">
        <v>447</v>
      </c>
      <c r="F458" s="351" t="n">
        <f aca="false">IF(F457-G457&lt;0,0,F457-G457)</f>
        <v>0</v>
      </c>
      <c r="G458" s="351" t="n">
        <f aca="false">IF(F458&lt;=0,0,IF(F458&lt;D457,F458,D457-H458))</f>
        <v>0</v>
      </c>
      <c r="H458" s="351" t="n">
        <f aca="false">IF(F458&lt;0,0,F458*(C457/12))</f>
        <v>0</v>
      </c>
      <c r="I458" s="356"/>
      <c r="J458" s="356"/>
      <c r="K458" s="352" t="n">
        <f aca="false">IF(F458&gt;1,1,0)</f>
        <v>0</v>
      </c>
      <c r="L458" s="8"/>
      <c r="M458" s="8"/>
      <c r="N458" s="333"/>
      <c r="O458" s="333"/>
      <c r="P458" s="333"/>
      <c r="Q458" s="333"/>
      <c r="R458" s="333"/>
      <c r="S458" s="333"/>
      <c r="T458" s="333"/>
      <c r="U458" s="333"/>
      <c r="V458" s="333"/>
      <c r="W458" s="333"/>
      <c r="X458" s="333"/>
      <c r="Y458" s="333"/>
      <c r="Z458" s="333"/>
    </row>
    <row r="459" customFormat="false" ht="12" hidden="false" customHeight="true" outlineLevel="0" collapsed="false">
      <c r="A459" s="8"/>
      <c r="B459" s="355"/>
      <c r="C459" s="344" t="n">
        <f aca="false">IF(F459&gt;0,$D$8,0)</f>
        <v>0</v>
      </c>
      <c r="D459" s="345" t="n">
        <f aca="false">IF(C459&gt;0,$D$7*(C459/12*(1+C459/12)^$D$9)/((1+C459/12)^$D$9-1),0)</f>
        <v>0</v>
      </c>
      <c r="E459" s="350" t="n">
        <v>448</v>
      </c>
      <c r="F459" s="351" t="n">
        <f aca="false">IF(F458-G458&lt;0,0,F458-G458)</f>
        <v>0</v>
      </c>
      <c r="G459" s="351" t="n">
        <f aca="false">IF(F459&lt;=0,0,IF(F459&lt;D458,F459,D458-H459))</f>
        <v>0</v>
      </c>
      <c r="H459" s="351" t="n">
        <f aca="false">IF(F459&lt;0,0,F459*(C458/12))</f>
        <v>0</v>
      </c>
      <c r="I459" s="356"/>
      <c r="J459" s="356"/>
      <c r="K459" s="352" t="n">
        <f aca="false">IF(F459&gt;1,1,0)</f>
        <v>0</v>
      </c>
      <c r="L459" s="8"/>
      <c r="M459" s="8"/>
      <c r="N459" s="333"/>
      <c r="O459" s="333"/>
      <c r="P459" s="333"/>
      <c r="Q459" s="333"/>
      <c r="R459" s="333"/>
      <c r="S459" s="333"/>
      <c r="T459" s="333"/>
      <c r="U459" s="333"/>
      <c r="V459" s="333"/>
      <c r="W459" s="333"/>
      <c r="X459" s="333"/>
      <c r="Y459" s="333"/>
      <c r="Z459" s="333"/>
    </row>
    <row r="460" customFormat="false" ht="12" hidden="false" customHeight="true" outlineLevel="0" collapsed="false">
      <c r="A460" s="8"/>
      <c r="B460" s="355"/>
      <c r="C460" s="344" t="n">
        <f aca="false">IF(F460&gt;0,$D$8,0)</f>
        <v>0</v>
      </c>
      <c r="D460" s="345" t="n">
        <f aca="false">IF(C460&gt;0,$D$7*(C460/12*(1+C460/12)^$D$9)/((1+C460/12)^$D$9-1),0)</f>
        <v>0</v>
      </c>
      <c r="E460" s="350" t="n">
        <v>449</v>
      </c>
      <c r="F460" s="351" t="n">
        <f aca="false">IF(F459-G459&lt;0,0,F459-G459)</f>
        <v>0</v>
      </c>
      <c r="G460" s="351" t="n">
        <f aca="false">IF(F460&lt;=0,0,IF(F460&lt;D459,F460,D459-H460))</f>
        <v>0</v>
      </c>
      <c r="H460" s="351" t="n">
        <f aca="false">IF(F460&lt;0,0,F460*(C459/12))</f>
        <v>0</v>
      </c>
      <c r="I460" s="356"/>
      <c r="J460" s="356"/>
      <c r="K460" s="352" t="n">
        <f aca="false">IF(F460&gt;1,1,0)</f>
        <v>0</v>
      </c>
      <c r="L460" s="8"/>
      <c r="M460" s="8"/>
      <c r="N460" s="333"/>
      <c r="O460" s="333"/>
      <c r="P460" s="333"/>
      <c r="Q460" s="333"/>
      <c r="R460" s="333"/>
      <c r="S460" s="333"/>
      <c r="T460" s="333"/>
      <c r="U460" s="333"/>
      <c r="V460" s="333"/>
      <c r="W460" s="333"/>
      <c r="X460" s="333"/>
      <c r="Y460" s="333"/>
      <c r="Z460" s="333"/>
    </row>
    <row r="461" customFormat="false" ht="12" hidden="false" customHeight="true" outlineLevel="0" collapsed="false">
      <c r="A461" s="8"/>
      <c r="B461" s="355"/>
      <c r="C461" s="344" t="n">
        <f aca="false">IF(F461&gt;0,$D$8,0)</f>
        <v>0</v>
      </c>
      <c r="D461" s="345" t="n">
        <f aca="false">IF(C461&gt;0,$D$7*(C461/12*(1+C461/12)^$D$9)/((1+C461/12)^$D$9-1),0)</f>
        <v>0</v>
      </c>
      <c r="E461" s="350" t="n">
        <v>450</v>
      </c>
      <c r="F461" s="351" t="n">
        <f aca="false">IF(F460-G460&lt;0,0,F460-G460)</f>
        <v>0</v>
      </c>
      <c r="G461" s="351" t="n">
        <f aca="false">IF(F461&lt;=0,0,IF(F461&lt;D460,F461,D460-H461))</f>
        <v>0</v>
      </c>
      <c r="H461" s="351" t="n">
        <f aca="false">IF(F461&lt;0,0,F461*(C460/12))</f>
        <v>0</v>
      </c>
      <c r="I461" s="356"/>
      <c r="J461" s="356"/>
      <c r="K461" s="352" t="n">
        <f aca="false">IF(F461&gt;1,1,0)</f>
        <v>0</v>
      </c>
      <c r="L461" s="8"/>
      <c r="M461" s="8"/>
      <c r="N461" s="333"/>
      <c r="O461" s="333"/>
      <c r="P461" s="333"/>
      <c r="Q461" s="333"/>
      <c r="R461" s="333"/>
      <c r="S461" s="333"/>
      <c r="T461" s="333"/>
      <c r="U461" s="333"/>
      <c r="V461" s="333"/>
      <c r="W461" s="333"/>
      <c r="X461" s="333"/>
      <c r="Y461" s="333"/>
      <c r="Z461" s="333"/>
    </row>
    <row r="462" customFormat="false" ht="12" hidden="false" customHeight="true" outlineLevel="0" collapsed="false">
      <c r="A462" s="8"/>
      <c r="B462" s="355"/>
      <c r="C462" s="344" t="n">
        <f aca="false">IF(F462&gt;0,$D$8,0)</f>
        <v>0</v>
      </c>
      <c r="D462" s="345" t="n">
        <f aca="false">IF(C462&gt;0,$D$7*(C462/12*(1+C462/12)^$D$9)/((1+C462/12)^$D$9-1),0)</f>
        <v>0</v>
      </c>
      <c r="E462" s="350" t="n">
        <v>451</v>
      </c>
      <c r="F462" s="351" t="n">
        <f aca="false">IF(F461-G461&lt;0,0,F461-G461)</f>
        <v>0</v>
      </c>
      <c r="G462" s="351" t="n">
        <f aca="false">IF(F462&lt;=0,0,IF(F462&lt;D461,F462,D461-H462))</f>
        <v>0</v>
      </c>
      <c r="H462" s="351" t="n">
        <f aca="false">IF(F462&lt;0,0,F462*(C461/12))</f>
        <v>0</v>
      </c>
      <c r="I462" s="356"/>
      <c r="J462" s="356"/>
      <c r="K462" s="352" t="n">
        <f aca="false">IF(F462&gt;1,1,0)</f>
        <v>0</v>
      </c>
      <c r="L462" s="8"/>
      <c r="M462" s="8"/>
      <c r="N462" s="333"/>
      <c r="O462" s="333"/>
      <c r="P462" s="333"/>
      <c r="Q462" s="333"/>
      <c r="R462" s="333"/>
      <c r="S462" s="333"/>
      <c r="T462" s="333"/>
      <c r="U462" s="333"/>
      <c r="V462" s="333"/>
      <c r="W462" s="333"/>
      <c r="X462" s="333"/>
      <c r="Y462" s="333"/>
      <c r="Z462" s="333"/>
    </row>
    <row r="463" customFormat="false" ht="12" hidden="false" customHeight="true" outlineLevel="0" collapsed="false">
      <c r="A463" s="8"/>
      <c r="B463" s="355"/>
      <c r="C463" s="344" t="n">
        <f aca="false">IF(F463&gt;0,$D$8,0)</f>
        <v>0</v>
      </c>
      <c r="D463" s="345" t="n">
        <f aca="false">IF(C463&gt;0,$D$7*(C463/12*(1+C463/12)^$D$9)/((1+C463/12)^$D$9-1),0)</f>
        <v>0</v>
      </c>
      <c r="E463" s="350" t="n">
        <v>452</v>
      </c>
      <c r="F463" s="351" t="n">
        <f aca="false">IF(F462-G462&lt;0,0,F462-G462)</f>
        <v>0</v>
      </c>
      <c r="G463" s="351" t="n">
        <f aca="false">IF(F463&lt;=0,0,IF(F463&lt;D462,F463,D462-H463))</f>
        <v>0</v>
      </c>
      <c r="H463" s="351" t="n">
        <f aca="false">IF(F463&lt;0,0,F463*(C462/12))</f>
        <v>0</v>
      </c>
      <c r="I463" s="356"/>
      <c r="J463" s="356"/>
      <c r="K463" s="352" t="n">
        <f aca="false">IF(F463&gt;1,1,0)</f>
        <v>0</v>
      </c>
      <c r="L463" s="8"/>
      <c r="M463" s="8"/>
      <c r="N463" s="333"/>
      <c r="O463" s="333"/>
      <c r="P463" s="333"/>
      <c r="Q463" s="333"/>
      <c r="R463" s="333"/>
      <c r="S463" s="333"/>
      <c r="T463" s="333"/>
      <c r="U463" s="333"/>
      <c r="V463" s="333"/>
      <c r="W463" s="333"/>
      <c r="X463" s="333"/>
      <c r="Y463" s="333"/>
      <c r="Z463" s="333"/>
    </row>
    <row r="464" customFormat="false" ht="12" hidden="false" customHeight="true" outlineLevel="0" collapsed="false">
      <c r="A464" s="8"/>
      <c r="B464" s="355"/>
      <c r="C464" s="344" t="n">
        <f aca="false">IF(F464&gt;0,$D$8,0)</f>
        <v>0</v>
      </c>
      <c r="D464" s="345" t="n">
        <f aca="false">IF(C464&gt;0,$D$7*(C464/12*(1+C464/12)^$D$9)/((1+C464/12)^$D$9-1),0)</f>
        <v>0</v>
      </c>
      <c r="E464" s="350" t="n">
        <v>453</v>
      </c>
      <c r="F464" s="351" t="n">
        <f aca="false">IF(F463-G463&lt;0,0,F463-G463)</f>
        <v>0</v>
      </c>
      <c r="G464" s="351" t="n">
        <f aca="false">IF(F464&lt;=0,0,IF(F464&lt;D463,F464,D463-H464))</f>
        <v>0</v>
      </c>
      <c r="H464" s="351" t="n">
        <f aca="false">IF(F464&lt;0,0,F464*(C463/12))</f>
        <v>0</v>
      </c>
      <c r="I464" s="356"/>
      <c r="J464" s="356"/>
      <c r="K464" s="352" t="n">
        <f aca="false">IF(F464&gt;1,1,0)</f>
        <v>0</v>
      </c>
      <c r="L464" s="8"/>
      <c r="M464" s="8"/>
      <c r="N464" s="333"/>
      <c r="O464" s="333"/>
      <c r="P464" s="333"/>
      <c r="Q464" s="333"/>
      <c r="R464" s="333"/>
      <c r="S464" s="333"/>
      <c r="T464" s="333"/>
      <c r="U464" s="333"/>
      <c r="V464" s="333"/>
      <c r="W464" s="333"/>
      <c r="X464" s="333"/>
      <c r="Y464" s="333"/>
      <c r="Z464" s="333"/>
    </row>
    <row r="465" customFormat="false" ht="12" hidden="false" customHeight="true" outlineLevel="0" collapsed="false">
      <c r="A465" s="8"/>
      <c r="B465" s="355"/>
      <c r="C465" s="344" t="n">
        <f aca="false">IF(F465&gt;0,$D$8,0)</f>
        <v>0</v>
      </c>
      <c r="D465" s="345" t="n">
        <f aca="false">IF(C465&gt;0,$D$7*(C465/12*(1+C465/12)^$D$9)/((1+C465/12)^$D$9-1),0)</f>
        <v>0</v>
      </c>
      <c r="E465" s="350" t="n">
        <v>454</v>
      </c>
      <c r="F465" s="351" t="n">
        <f aca="false">IF(F464-G464&lt;0,0,F464-G464)</f>
        <v>0</v>
      </c>
      <c r="G465" s="351" t="n">
        <f aca="false">IF(F465&lt;=0,0,IF(F465&lt;D464,F465,D464-H465))</f>
        <v>0</v>
      </c>
      <c r="H465" s="351" t="n">
        <f aca="false">IF(F465&lt;0,0,F465*(C464/12))</f>
        <v>0</v>
      </c>
      <c r="I465" s="356"/>
      <c r="J465" s="356"/>
      <c r="K465" s="352" t="n">
        <f aca="false">IF(F465&gt;1,1,0)</f>
        <v>0</v>
      </c>
      <c r="L465" s="8"/>
      <c r="M465" s="8"/>
      <c r="N465" s="333"/>
      <c r="O465" s="333"/>
      <c r="P465" s="333"/>
      <c r="Q465" s="333"/>
      <c r="R465" s="333"/>
      <c r="S465" s="333"/>
      <c r="T465" s="333"/>
      <c r="U465" s="333"/>
      <c r="V465" s="333"/>
      <c r="W465" s="333"/>
      <c r="X465" s="333"/>
      <c r="Y465" s="333"/>
      <c r="Z465" s="333"/>
    </row>
    <row r="466" customFormat="false" ht="12" hidden="false" customHeight="true" outlineLevel="0" collapsed="false">
      <c r="A466" s="8"/>
      <c r="B466" s="355"/>
      <c r="C466" s="344" t="n">
        <f aca="false">IF(F466&gt;0,$D$8,0)</f>
        <v>0</v>
      </c>
      <c r="D466" s="345" t="n">
        <f aca="false">IF(C466&gt;0,$D$7*(C466/12*(1+C466/12)^$D$9)/((1+C466/12)^$D$9-1),0)</f>
        <v>0</v>
      </c>
      <c r="E466" s="350" t="n">
        <v>455</v>
      </c>
      <c r="F466" s="351" t="n">
        <f aca="false">IF(F465-G465&lt;0,0,F465-G465)</f>
        <v>0</v>
      </c>
      <c r="G466" s="351" t="n">
        <f aca="false">IF(F466&lt;=0,0,IF(F466&lt;D465,F466,D465-H466))</f>
        <v>0</v>
      </c>
      <c r="H466" s="351" t="n">
        <f aca="false">IF(F466&lt;0,0,F466*(C465/12))</f>
        <v>0</v>
      </c>
      <c r="I466" s="356"/>
      <c r="J466" s="356"/>
      <c r="K466" s="352" t="n">
        <f aca="false">IF(F466&gt;1,1,0)</f>
        <v>0</v>
      </c>
      <c r="L466" s="8"/>
      <c r="M466" s="8"/>
      <c r="N466" s="333"/>
      <c r="O466" s="333"/>
      <c r="P466" s="333"/>
      <c r="Q466" s="333"/>
      <c r="R466" s="333"/>
      <c r="S466" s="333"/>
      <c r="T466" s="333"/>
      <c r="U466" s="333"/>
      <c r="V466" s="333"/>
      <c r="W466" s="333"/>
      <c r="X466" s="333"/>
      <c r="Y466" s="333"/>
      <c r="Z466" s="333"/>
    </row>
    <row r="467" customFormat="false" ht="12" hidden="false" customHeight="true" outlineLevel="0" collapsed="false">
      <c r="A467" s="8"/>
      <c r="B467" s="355"/>
      <c r="C467" s="344" t="n">
        <f aca="false">IF(F467&gt;0,$D$8,0)</f>
        <v>0</v>
      </c>
      <c r="D467" s="345" t="n">
        <f aca="false">IF(C467&gt;0,$D$7*(C467/12*(1+C467/12)^$D$9)/((1+C467/12)^$D$9-1),0)</f>
        <v>0</v>
      </c>
      <c r="E467" s="357" t="n">
        <v>456</v>
      </c>
      <c r="F467" s="351" t="n">
        <f aca="false">IF(F466-G466&lt;0,0,F466-G466)</f>
        <v>0</v>
      </c>
      <c r="G467" s="351" t="n">
        <f aca="false">IF(F467&lt;=0,0,IF(F467&lt;D466,F467,D466-H467))</f>
        <v>0</v>
      </c>
      <c r="H467" s="351" t="n">
        <f aca="false">IF(F467&lt;0,0,F467*(C466/12))</f>
        <v>0</v>
      </c>
      <c r="I467" s="356"/>
      <c r="J467" s="356"/>
      <c r="K467" s="358" t="n">
        <f aca="false">IF(F467&gt;1,1,0)</f>
        <v>0</v>
      </c>
      <c r="L467" s="8"/>
      <c r="M467" s="8"/>
      <c r="N467" s="333"/>
      <c r="O467" s="333"/>
      <c r="P467" s="333"/>
      <c r="Q467" s="333"/>
      <c r="R467" s="333"/>
      <c r="S467" s="333"/>
      <c r="T467" s="333"/>
      <c r="U467" s="333"/>
      <c r="V467" s="333"/>
      <c r="W467" s="333"/>
      <c r="X467" s="333"/>
      <c r="Y467" s="333"/>
      <c r="Z467" s="333"/>
    </row>
    <row r="468" customFormat="false" ht="12" hidden="false" customHeight="true" outlineLevel="0" collapsed="false">
      <c r="A468" s="8"/>
      <c r="B468" s="355" t="n">
        <v>39</v>
      </c>
      <c r="C468" s="344" t="n">
        <f aca="false">IF(F468&gt;0,$D$8,0)</f>
        <v>0</v>
      </c>
      <c r="D468" s="345" t="n">
        <f aca="false">IF(C468&gt;0,$D$7*(C468/12*(1+C468/12)^$D$9)/((1+C468/12)^$D$9-1),0)</f>
        <v>0</v>
      </c>
      <c r="E468" s="346" t="n">
        <v>457</v>
      </c>
      <c r="F468" s="351" t="n">
        <f aca="false">IF(F467-G467&lt;0,0,F467-G467)</f>
        <v>0</v>
      </c>
      <c r="G468" s="351" t="n">
        <f aca="false">IF(F468&lt;=0,0,IF(F468&lt;D467,F468,D467-H468))</f>
        <v>0</v>
      </c>
      <c r="H468" s="351" t="n">
        <f aca="false">IF(F468&lt;0,0,F468*(C467/12))</f>
        <v>0</v>
      </c>
      <c r="I468" s="356" t="n">
        <f aca="false">SUM(G468:G479)</f>
        <v>0</v>
      </c>
      <c r="J468" s="356" t="n">
        <f aca="false">SUM(H468:H479)</f>
        <v>0</v>
      </c>
      <c r="K468" s="349" t="n">
        <f aca="false">IF(F468&gt;1,1,0)</f>
        <v>0</v>
      </c>
      <c r="L468" s="8"/>
      <c r="M468" s="8"/>
      <c r="N468" s="333"/>
      <c r="O468" s="333"/>
      <c r="P468" s="333"/>
      <c r="Q468" s="333"/>
      <c r="R468" s="333"/>
      <c r="S468" s="333"/>
      <c r="T468" s="333"/>
      <c r="U468" s="333"/>
      <c r="V468" s="333"/>
      <c r="W468" s="333"/>
      <c r="X468" s="333"/>
      <c r="Y468" s="333"/>
      <c r="Z468" s="333"/>
    </row>
    <row r="469" customFormat="false" ht="12" hidden="false" customHeight="true" outlineLevel="0" collapsed="false">
      <c r="A469" s="8"/>
      <c r="B469" s="355"/>
      <c r="C469" s="344" t="n">
        <f aca="false">IF(F469&gt;0,$D$8,0)</f>
        <v>0</v>
      </c>
      <c r="D469" s="345" t="n">
        <f aca="false">IF(C469&gt;0,$D$7*(C469/12*(1+C469/12)^$D$9)/((1+C469/12)^$D$9-1),0)</f>
        <v>0</v>
      </c>
      <c r="E469" s="350" t="n">
        <v>458</v>
      </c>
      <c r="F469" s="351" t="n">
        <f aca="false">IF(F468-G468&lt;0,0,F468-G468)</f>
        <v>0</v>
      </c>
      <c r="G469" s="351" t="n">
        <f aca="false">IF(F469&lt;=0,0,IF(F469&lt;D468,F469,D468-H469))</f>
        <v>0</v>
      </c>
      <c r="H469" s="351" t="n">
        <f aca="false">IF(F469&lt;0,0,F469*(C468/12))</f>
        <v>0</v>
      </c>
      <c r="I469" s="356"/>
      <c r="J469" s="356"/>
      <c r="K469" s="352" t="n">
        <f aca="false">IF(F469&gt;1,1,0)</f>
        <v>0</v>
      </c>
      <c r="L469" s="8"/>
      <c r="M469" s="8"/>
      <c r="N469" s="333"/>
      <c r="O469" s="333"/>
      <c r="P469" s="333"/>
      <c r="Q469" s="333"/>
      <c r="R469" s="333"/>
      <c r="S469" s="333"/>
      <c r="T469" s="333"/>
      <c r="U469" s="333"/>
      <c r="V469" s="333"/>
      <c r="W469" s="333"/>
      <c r="X469" s="333"/>
      <c r="Y469" s="333"/>
      <c r="Z469" s="333"/>
    </row>
    <row r="470" customFormat="false" ht="12" hidden="false" customHeight="true" outlineLevel="0" collapsed="false">
      <c r="A470" s="8"/>
      <c r="B470" s="355"/>
      <c r="C470" s="344" t="n">
        <f aca="false">IF(F470&gt;0,$D$8,0)</f>
        <v>0</v>
      </c>
      <c r="D470" s="345" t="n">
        <f aca="false">IF(C470&gt;0,$D$7*(C470/12*(1+C470/12)^$D$9)/((1+C470/12)^$D$9-1),0)</f>
        <v>0</v>
      </c>
      <c r="E470" s="350" t="n">
        <v>459</v>
      </c>
      <c r="F470" s="351" t="n">
        <f aca="false">IF(F469-G469&lt;0,0,F469-G469)</f>
        <v>0</v>
      </c>
      <c r="G470" s="351" t="n">
        <f aca="false">IF(F470&lt;=0,0,IF(F470&lt;D469,F470,D469-H470))</f>
        <v>0</v>
      </c>
      <c r="H470" s="351" t="n">
        <f aca="false">IF(F470&lt;0,0,F470*(C469/12))</f>
        <v>0</v>
      </c>
      <c r="I470" s="356"/>
      <c r="J470" s="356"/>
      <c r="K470" s="352" t="n">
        <f aca="false">IF(F470&gt;1,1,0)</f>
        <v>0</v>
      </c>
      <c r="L470" s="8"/>
      <c r="M470" s="8"/>
      <c r="N470" s="333"/>
      <c r="O470" s="333"/>
      <c r="P470" s="333"/>
      <c r="Q470" s="333"/>
      <c r="R470" s="333"/>
      <c r="S470" s="333"/>
      <c r="T470" s="333"/>
      <c r="U470" s="333"/>
      <c r="V470" s="333"/>
      <c r="W470" s="333"/>
      <c r="X470" s="333"/>
      <c r="Y470" s="333"/>
      <c r="Z470" s="333"/>
    </row>
    <row r="471" customFormat="false" ht="12" hidden="false" customHeight="true" outlineLevel="0" collapsed="false">
      <c r="A471" s="8"/>
      <c r="B471" s="355"/>
      <c r="C471" s="344" t="n">
        <f aca="false">IF(F471&gt;0,$D$8,0)</f>
        <v>0</v>
      </c>
      <c r="D471" s="345" t="n">
        <f aca="false">IF(C471&gt;0,$D$7*(C471/12*(1+C471/12)^$D$9)/((1+C471/12)^$D$9-1),0)</f>
        <v>0</v>
      </c>
      <c r="E471" s="350" t="n">
        <v>460</v>
      </c>
      <c r="F471" s="351" t="n">
        <f aca="false">IF(F470-G470&lt;0,0,F470-G470)</f>
        <v>0</v>
      </c>
      <c r="G471" s="351" t="n">
        <f aca="false">IF(F471&lt;=0,0,IF(F471&lt;D470,F471,D470-H471))</f>
        <v>0</v>
      </c>
      <c r="H471" s="351" t="n">
        <f aca="false">IF(F471&lt;0,0,F471*(C470/12))</f>
        <v>0</v>
      </c>
      <c r="I471" s="356"/>
      <c r="J471" s="356"/>
      <c r="K471" s="352" t="n">
        <f aca="false">IF(F471&gt;1,1,0)</f>
        <v>0</v>
      </c>
      <c r="L471" s="8"/>
      <c r="M471" s="8"/>
      <c r="N471" s="333"/>
      <c r="O471" s="333"/>
      <c r="P471" s="333"/>
      <c r="Q471" s="333"/>
      <c r="R471" s="333"/>
      <c r="S471" s="333"/>
      <c r="T471" s="333"/>
      <c r="U471" s="333"/>
      <c r="V471" s="333"/>
      <c r="W471" s="333"/>
      <c r="X471" s="333"/>
      <c r="Y471" s="333"/>
      <c r="Z471" s="333"/>
    </row>
    <row r="472" customFormat="false" ht="12" hidden="false" customHeight="true" outlineLevel="0" collapsed="false">
      <c r="A472" s="8"/>
      <c r="B472" s="355"/>
      <c r="C472" s="344" t="n">
        <f aca="false">IF(F472&gt;0,$D$8,0)</f>
        <v>0</v>
      </c>
      <c r="D472" s="345" t="n">
        <f aca="false">IF(C472&gt;0,$D$7*(C472/12*(1+C472/12)^$D$9)/((1+C472/12)^$D$9-1),0)</f>
        <v>0</v>
      </c>
      <c r="E472" s="350" t="n">
        <v>461</v>
      </c>
      <c r="F472" s="351" t="n">
        <f aca="false">IF(F471-G471&lt;0,0,F471-G471)</f>
        <v>0</v>
      </c>
      <c r="G472" s="351" t="n">
        <f aca="false">IF(F472&lt;=0,0,IF(F472&lt;D471,F472,D471-H472))</f>
        <v>0</v>
      </c>
      <c r="H472" s="351" t="n">
        <f aca="false">IF(F472&lt;0,0,F472*(C471/12))</f>
        <v>0</v>
      </c>
      <c r="I472" s="356"/>
      <c r="J472" s="356"/>
      <c r="K472" s="352" t="n">
        <f aca="false">IF(F472&gt;1,1,0)</f>
        <v>0</v>
      </c>
      <c r="L472" s="8"/>
      <c r="M472" s="8"/>
      <c r="N472" s="333"/>
      <c r="O472" s="333"/>
      <c r="P472" s="333"/>
      <c r="Q472" s="333"/>
      <c r="R472" s="333"/>
      <c r="S472" s="333"/>
      <c r="T472" s="333"/>
      <c r="U472" s="333"/>
      <c r="V472" s="333"/>
      <c r="W472" s="333"/>
      <c r="X472" s="333"/>
      <c r="Y472" s="333"/>
      <c r="Z472" s="333"/>
    </row>
    <row r="473" customFormat="false" ht="12" hidden="false" customHeight="true" outlineLevel="0" collapsed="false">
      <c r="A473" s="8"/>
      <c r="B473" s="355"/>
      <c r="C473" s="344" t="n">
        <f aca="false">IF(F473&gt;0,$D$8,0)</f>
        <v>0</v>
      </c>
      <c r="D473" s="345" t="n">
        <f aca="false">IF(C473&gt;0,$D$7*(C473/12*(1+C473/12)^$D$9)/((1+C473/12)^$D$9-1),0)</f>
        <v>0</v>
      </c>
      <c r="E473" s="350" t="n">
        <v>462</v>
      </c>
      <c r="F473" s="351" t="n">
        <f aca="false">IF(F472-G472&lt;0,0,F472-G472)</f>
        <v>0</v>
      </c>
      <c r="G473" s="351" t="n">
        <f aca="false">IF(F473&lt;=0,0,IF(F473&lt;D472,F473,D472-H473))</f>
        <v>0</v>
      </c>
      <c r="H473" s="351" t="n">
        <f aca="false">IF(F473&lt;0,0,F473*(C472/12))</f>
        <v>0</v>
      </c>
      <c r="I473" s="356"/>
      <c r="J473" s="356"/>
      <c r="K473" s="352" t="n">
        <f aca="false">IF(F473&gt;1,1,0)</f>
        <v>0</v>
      </c>
      <c r="L473" s="8"/>
      <c r="M473" s="8"/>
      <c r="N473" s="333"/>
      <c r="O473" s="333"/>
      <c r="P473" s="333"/>
      <c r="Q473" s="333"/>
      <c r="R473" s="333"/>
      <c r="S473" s="333"/>
      <c r="T473" s="333"/>
      <c r="U473" s="333"/>
      <c r="V473" s="333"/>
      <c r="W473" s="333"/>
      <c r="X473" s="333"/>
      <c r="Y473" s="333"/>
      <c r="Z473" s="333"/>
    </row>
    <row r="474" customFormat="false" ht="12" hidden="false" customHeight="true" outlineLevel="0" collapsed="false">
      <c r="A474" s="8"/>
      <c r="B474" s="355"/>
      <c r="C474" s="344" t="n">
        <f aca="false">IF(F474&gt;0,$D$8,0)</f>
        <v>0</v>
      </c>
      <c r="D474" s="345" t="n">
        <f aca="false">IF(C474&gt;0,$D$7*(C474/12*(1+C474/12)^$D$9)/((1+C474/12)^$D$9-1),0)</f>
        <v>0</v>
      </c>
      <c r="E474" s="350" t="n">
        <v>463</v>
      </c>
      <c r="F474" s="351" t="n">
        <f aca="false">IF(F473-G473&lt;0,0,F473-G473)</f>
        <v>0</v>
      </c>
      <c r="G474" s="351" t="n">
        <f aca="false">IF(F474&lt;=0,0,IF(F474&lt;D473,F474,D473-H474))</f>
        <v>0</v>
      </c>
      <c r="H474" s="351" t="n">
        <f aca="false">IF(F474&lt;0,0,F474*(C473/12))</f>
        <v>0</v>
      </c>
      <c r="I474" s="356"/>
      <c r="J474" s="356"/>
      <c r="K474" s="352" t="n">
        <f aca="false">IF(F474&gt;1,1,0)</f>
        <v>0</v>
      </c>
      <c r="L474" s="8"/>
      <c r="M474" s="8"/>
      <c r="N474" s="333"/>
      <c r="O474" s="333"/>
      <c r="P474" s="333"/>
      <c r="Q474" s="333"/>
      <c r="R474" s="333"/>
      <c r="S474" s="333"/>
      <c r="T474" s="333"/>
      <c r="U474" s="333"/>
      <c r="V474" s="333"/>
      <c r="W474" s="333"/>
      <c r="X474" s="333"/>
      <c r="Y474" s="333"/>
      <c r="Z474" s="333"/>
    </row>
    <row r="475" customFormat="false" ht="12" hidden="false" customHeight="true" outlineLevel="0" collapsed="false">
      <c r="A475" s="8"/>
      <c r="B475" s="355"/>
      <c r="C475" s="344" t="n">
        <f aca="false">IF(F475&gt;0,$D$8,0)</f>
        <v>0</v>
      </c>
      <c r="D475" s="345" t="n">
        <f aca="false">IF(C475&gt;0,$D$7*(C475/12*(1+C475/12)^$D$9)/((1+C475/12)^$D$9-1),0)</f>
        <v>0</v>
      </c>
      <c r="E475" s="350" t="n">
        <v>464</v>
      </c>
      <c r="F475" s="351" t="n">
        <f aca="false">IF(F474-G474&lt;0,0,F474-G474)</f>
        <v>0</v>
      </c>
      <c r="G475" s="351" t="n">
        <f aca="false">IF(F475&lt;=0,0,IF(F475&lt;D474,F475,D474-H475))</f>
        <v>0</v>
      </c>
      <c r="H475" s="351" t="n">
        <f aca="false">IF(F475&lt;0,0,F475*(C474/12))</f>
        <v>0</v>
      </c>
      <c r="I475" s="356"/>
      <c r="J475" s="356"/>
      <c r="K475" s="352" t="n">
        <f aca="false">IF(F475&gt;1,1,0)</f>
        <v>0</v>
      </c>
      <c r="L475" s="8"/>
      <c r="M475" s="8"/>
      <c r="N475" s="333"/>
      <c r="O475" s="333"/>
      <c r="P475" s="333"/>
      <c r="Q475" s="333"/>
      <c r="R475" s="333"/>
      <c r="S475" s="333"/>
      <c r="T475" s="333"/>
      <c r="U475" s="333"/>
      <c r="V475" s="333"/>
      <c r="W475" s="333"/>
      <c r="X475" s="333"/>
      <c r="Y475" s="333"/>
      <c r="Z475" s="333"/>
    </row>
    <row r="476" customFormat="false" ht="12" hidden="false" customHeight="true" outlineLevel="0" collapsed="false">
      <c r="A476" s="8"/>
      <c r="B476" s="355"/>
      <c r="C476" s="344" t="n">
        <f aca="false">IF(F476&gt;0,$D$8,0)</f>
        <v>0</v>
      </c>
      <c r="D476" s="345" t="n">
        <f aca="false">IF(C476&gt;0,$D$7*(C476/12*(1+C476/12)^$D$9)/((1+C476/12)^$D$9-1),0)</f>
        <v>0</v>
      </c>
      <c r="E476" s="350" t="n">
        <v>465</v>
      </c>
      <c r="F476" s="351" t="n">
        <f aca="false">IF(F475-G475&lt;0,0,F475-G475)</f>
        <v>0</v>
      </c>
      <c r="G476" s="351" t="n">
        <f aca="false">IF(F476&lt;=0,0,IF(F476&lt;D475,F476,D475-H476))</f>
        <v>0</v>
      </c>
      <c r="H476" s="351" t="n">
        <f aca="false">IF(F476&lt;0,0,F476*(C475/12))</f>
        <v>0</v>
      </c>
      <c r="I476" s="356"/>
      <c r="J476" s="356"/>
      <c r="K476" s="352" t="n">
        <f aca="false">IF(F476&gt;1,1,0)</f>
        <v>0</v>
      </c>
      <c r="L476" s="8"/>
      <c r="M476" s="8"/>
      <c r="N476" s="333"/>
      <c r="O476" s="333"/>
      <c r="P476" s="333"/>
      <c r="Q476" s="333"/>
      <c r="R476" s="333"/>
      <c r="S476" s="333"/>
      <c r="T476" s="333"/>
      <c r="U476" s="333"/>
      <c r="V476" s="333"/>
      <c r="W476" s="333"/>
      <c r="X476" s="333"/>
      <c r="Y476" s="333"/>
      <c r="Z476" s="333"/>
    </row>
    <row r="477" customFormat="false" ht="12" hidden="false" customHeight="true" outlineLevel="0" collapsed="false">
      <c r="A477" s="8"/>
      <c r="B477" s="355"/>
      <c r="C477" s="344" t="n">
        <f aca="false">IF(F477&gt;0,$D$8,0)</f>
        <v>0</v>
      </c>
      <c r="D477" s="345" t="n">
        <f aca="false">IF(C477&gt;0,$D$7*(C477/12*(1+C477/12)^$D$9)/((1+C477/12)^$D$9-1),0)</f>
        <v>0</v>
      </c>
      <c r="E477" s="350" t="n">
        <v>466</v>
      </c>
      <c r="F477" s="351" t="n">
        <f aca="false">IF(F476-G476&lt;0,0,F476-G476)</f>
        <v>0</v>
      </c>
      <c r="G477" s="351" t="n">
        <f aca="false">IF(F477&lt;=0,0,IF(F477&lt;D476,F477,D476-H477))</f>
        <v>0</v>
      </c>
      <c r="H477" s="351" t="n">
        <f aca="false">IF(F477&lt;0,0,F477*(C476/12))</f>
        <v>0</v>
      </c>
      <c r="I477" s="356"/>
      <c r="J477" s="356"/>
      <c r="K477" s="352" t="n">
        <f aca="false">IF(F477&gt;1,1,0)</f>
        <v>0</v>
      </c>
      <c r="L477" s="8"/>
      <c r="M477" s="8"/>
      <c r="N477" s="333"/>
      <c r="O477" s="333"/>
      <c r="P477" s="333"/>
      <c r="Q477" s="333"/>
      <c r="R477" s="333"/>
      <c r="S477" s="333"/>
      <c r="T477" s="333"/>
      <c r="U477" s="333"/>
      <c r="V477" s="333"/>
      <c r="W477" s="333"/>
      <c r="X477" s="333"/>
      <c r="Y477" s="333"/>
      <c r="Z477" s="333"/>
    </row>
    <row r="478" customFormat="false" ht="12" hidden="false" customHeight="true" outlineLevel="0" collapsed="false">
      <c r="A478" s="8"/>
      <c r="B478" s="355"/>
      <c r="C478" s="344" t="n">
        <f aca="false">IF(F478&gt;0,$D$8,0)</f>
        <v>0</v>
      </c>
      <c r="D478" s="345" t="n">
        <f aca="false">IF(C478&gt;0,$D$7*(C478/12*(1+C478/12)^$D$9)/((1+C478/12)^$D$9-1),0)</f>
        <v>0</v>
      </c>
      <c r="E478" s="350" t="n">
        <v>467</v>
      </c>
      <c r="F478" s="351" t="n">
        <f aca="false">IF(F477-G477&lt;0,0,F477-G477)</f>
        <v>0</v>
      </c>
      <c r="G478" s="351" t="n">
        <f aca="false">IF(F478&lt;=0,0,IF(F478&lt;D477,F478,D477-H478))</f>
        <v>0</v>
      </c>
      <c r="H478" s="351" t="n">
        <f aca="false">IF(F478&lt;0,0,F478*(C477/12))</f>
        <v>0</v>
      </c>
      <c r="I478" s="356"/>
      <c r="J478" s="356"/>
      <c r="K478" s="352" t="n">
        <f aca="false">IF(F478&gt;1,1,0)</f>
        <v>0</v>
      </c>
      <c r="L478" s="8"/>
      <c r="M478" s="8"/>
      <c r="N478" s="333"/>
      <c r="O478" s="333"/>
      <c r="P478" s="333"/>
      <c r="Q478" s="333"/>
      <c r="R478" s="333"/>
      <c r="S478" s="333"/>
      <c r="T478" s="333"/>
      <c r="U478" s="333"/>
      <c r="V478" s="333"/>
      <c r="W478" s="333"/>
      <c r="X478" s="333"/>
      <c r="Y478" s="333"/>
      <c r="Z478" s="333"/>
    </row>
    <row r="479" customFormat="false" ht="12" hidden="false" customHeight="true" outlineLevel="0" collapsed="false">
      <c r="A479" s="8"/>
      <c r="B479" s="355"/>
      <c r="C479" s="344" t="n">
        <f aca="false">IF(F479&gt;0,$D$8,0)</f>
        <v>0</v>
      </c>
      <c r="D479" s="345" t="n">
        <f aca="false">IF(C479&gt;0,$D$7*(C479/12*(1+C479/12)^$D$9)/((1+C479/12)^$D$9-1),0)</f>
        <v>0</v>
      </c>
      <c r="E479" s="357" t="n">
        <v>468</v>
      </c>
      <c r="F479" s="351" t="n">
        <f aca="false">IF(F478-G478&lt;0,0,F478-G478)</f>
        <v>0</v>
      </c>
      <c r="G479" s="351" t="n">
        <f aca="false">IF(F479&lt;=0,0,IF(F479&lt;D478,F479,D478-H479))</f>
        <v>0</v>
      </c>
      <c r="H479" s="351" t="n">
        <f aca="false">IF(F479&lt;0,0,F479*(C478/12))</f>
        <v>0</v>
      </c>
      <c r="I479" s="356"/>
      <c r="J479" s="356"/>
      <c r="K479" s="358" t="n">
        <f aca="false">IF(F479&gt;1,1,0)</f>
        <v>0</v>
      </c>
      <c r="L479" s="8"/>
      <c r="M479" s="8"/>
      <c r="N479" s="333"/>
      <c r="O479" s="333"/>
      <c r="P479" s="333"/>
      <c r="Q479" s="333"/>
      <c r="R479" s="333"/>
      <c r="S479" s="333"/>
      <c r="T479" s="333"/>
      <c r="U479" s="333"/>
      <c r="V479" s="333"/>
      <c r="W479" s="333"/>
      <c r="X479" s="333"/>
      <c r="Y479" s="333"/>
      <c r="Z479" s="333"/>
    </row>
    <row r="480" customFormat="false" ht="12" hidden="false" customHeight="true" outlineLevel="0" collapsed="false">
      <c r="A480" s="8"/>
      <c r="B480" s="355" t="n">
        <v>40</v>
      </c>
      <c r="C480" s="344" t="n">
        <f aca="false">IF(F480&gt;0,$D$8,0)</f>
        <v>0</v>
      </c>
      <c r="D480" s="345" t="n">
        <f aca="false">IF(C480&gt;0,$D$7*(C480/12*(1+C480/12)^$D$9)/((1+C480/12)^$D$9-1),0)</f>
        <v>0</v>
      </c>
      <c r="E480" s="346" t="n">
        <v>469</v>
      </c>
      <c r="F480" s="351" t="n">
        <f aca="false">IF(F479-G479&lt;0,0,F479-G479)</f>
        <v>0</v>
      </c>
      <c r="G480" s="351" t="n">
        <f aca="false">IF(F480&lt;=0,0,IF(F480&lt;D479,F480,D479-H480))</f>
        <v>0</v>
      </c>
      <c r="H480" s="351" t="n">
        <f aca="false">IF(F480&lt;0,0,F480*(C479/12))</f>
        <v>0</v>
      </c>
      <c r="I480" s="356" t="n">
        <f aca="false">SUM(G480:G491)</f>
        <v>0</v>
      </c>
      <c r="J480" s="356" t="n">
        <f aca="false">SUM(H480:H491)</f>
        <v>0</v>
      </c>
      <c r="K480" s="349" t="n">
        <f aca="false">IF(F480&gt;1,1,0)</f>
        <v>0</v>
      </c>
      <c r="L480" s="8"/>
      <c r="M480" s="8"/>
      <c r="N480" s="333"/>
      <c r="O480" s="333"/>
      <c r="P480" s="333"/>
      <c r="Q480" s="333"/>
      <c r="R480" s="333"/>
      <c r="S480" s="333"/>
      <c r="T480" s="333"/>
      <c r="U480" s="333"/>
      <c r="V480" s="333"/>
      <c r="W480" s="333"/>
      <c r="X480" s="333"/>
      <c r="Y480" s="333"/>
      <c r="Z480" s="333"/>
    </row>
    <row r="481" customFormat="false" ht="12" hidden="false" customHeight="true" outlineLevel="0" collapsed="false">
      <c r="A481" s="8"/>
      <c r="B481" s="355"/>
      <c r="C481" s="344" t="n">
        <f aca="false">IF(F481&gt;0,$D$8,0)</f>
        <v>0</v>
      </c>
      <c r="D481" s="345" t="n">
        <f aca="false">IF(C481&gt;0,$D$7*(C481/12*(1+C481/12)^$D$9)/((1+C481/12)^$D$9-1),0)</f>
        <v>0</v>
      </c>
      <c r="E481" s="350" t="n">
        <v>470</v>
      </c>
      <c r="F481" s="351" t="n">
        <f aca="false">IF(F480-G480&lt;0,0,F480-G480)</f>
        <v>0</v>
      </c>
      <c r="G481" s="351" t="n">
        <f aca="false">IF(F481&lt;=0,0,IF(F481&lt;D480,F481,D480-H481))</f>
        <v>0</v>
      </c>
      <c r="H481" s="351" t="n">
        <f aca="false">IF(F481&lt;0,0,F481*(C480/12))</f>
        <v>0</v>
      </c>
      <c r="I481" s="356"/>
      <c r="J481" s="356"/>
      <c r="K481" s="352" t="n">
        <f aca="false">IF(F481&gt;1,1,0)</f>
        <v>0</v>
      </c>
      <c r="L481" s="8"/>
      <c r="M481" s="8"/>
      <c r="N481" s="333"/>
      <c r="O481" s="333"/>
      <c r="P481" s="333"/>
      <c r="Q481" s="333"/>
      <c r="R481" s="333"/>
      <c r="S481" s="333"/>
      <c r="T481" s="333"/>
      <c r="U481" s="333"/>
      <c r="V481" s="333"/>
      <c r="W481" s="333"/>
      <c r="X481" s="333"/>
      <c r="Y481" s="333"/>
      <c r="Z481" s="333"/>
    </row>
    <row r="482" customFormat="false" ht="12" hidden="false" customHeight="true" outlineLevel="0" collapsed="false">
      <c r="A482" s="8"/>
      <c r="B482" s="355"/>
      <c r="C482" s="344" t="n">
        <f aca="false">IF(F482&gt;0,$D$8,0)</f>
        <v>0</v>
      </c>
      <c r="D482" s="345" t="n">
        <f aca="false">IF(C482&gt;0,$D$7*(C482/12*(1+C482/12)^$D$9)/((1+C482/12)^$D$9-1),0)</f>
        <v>0</v>
      </c>
      <c r="E482" s="350" t="n">
        <v>471</v>
      </c>
      <c r="F482" s="351" t="n">
        <f aca="false">IF(F481-G481&lt;0,0,F481-G481)</f>
        <v>0</v>
      </c>
      <c r="G482" s="351" t="n">
        <f aca="false">IF(F482&lt;=0,0,IF(F482&lt;D481,F482,D481-H482))</f>
        <v>0</v>
      </c>
      <c r="H482" s="351" t="n">
        <f aca="false">IF(F482&lt;0,0,F482*(C481/12))</f>
        <v>0</v>
      </c>
      <c r="I482" s="356"/>
      <c r="J482" s="356"/>
      <c r="K482" s="352" t="n">
        <f aca="false">IF(F482&gt;1,1,0)</f>
        <v>0</v>
      </c>
      <c r="L482" s="8"/>
      <c r="M482" s="8"/>
      <c r="N482" s="333"/>
      <c r="O482" s="333"/>
      <c r="P482" s="333"/>
      <c r="Q482" s="333"/>
      <c r="R482" s="333"/>
      <c r="S482" s="333"/>
      <c r="T482" s="333"/>
      <c r="U482" s="333"/>
      <c r="V482" s="333"/>
      <c r="W482" s="333"/>
      <c r="X482" s="333"/>
      <c r="Y482" s="333"/>
      <c r="Z482" s="333"/>
    </row>
    <row r="483" customFormat="false" ht="12" hidden="false" customHeight="true" outlineLevel="0" collapsed="false">
      <c r="A483" s="8"/>
      <c r="B483" s="355"/>
      <c r="C483" s="344" t="n">
        <f aca="false">IF(F483&gt;0,$D$8,0)</f>
        <v>0</v>
      </c>
      <c r="D483" s="345" t="n">
        <f aca="false">IF(C483&gt;0,$D$7*(C483/12*(1+C483/12)^$D$9)/((1+C483/12)^$D$9-1),0)</f>
        <v>0</v>
      </c>
      <c r="E483" s="350" t="n">
        <v>472</v>
      </c>
      <c r="F483" s="351" t="n">
        <f aca="false">IF(F482-G482&lt;0,0,F482-G482)</f>
        <v>0</v>
      </c>
      <c r="G483" s="351" t="n">
        <f aca="false">IF(F483&lt;=0,0,IF(F483&lt;D482,F483,D482-H483))</f>
        <v>0</v>
      </c>
      <c r="H483" s="351" t="n">
        <f aca="false">IF(F483&lt;0,0,F483*(C482/12))</f>
        <v>0</v>
      </c>
      <c r="I483" s="356"/>
      <c r="J483" s="356"/>
      <c r="K483" s="352" t="n">
        <f aca="false">IF(F483&gt;1,1,0)</f>
        <v>0</v>
      </c>
      <c r="L483" s="8"/>
      <c r="M483" s="8"/>
      <c r="N483" s="333"/>
      <c r="O483" s="333"/>
      <c r="P483" s="333"/>
      <c r="Q483" s="333"/>
      <c r="R483" s="333"/>
      <c r="S483" s="333"/>
      <c r="T483" s="333"/>
      <c r="U483" s="333"/>
      <c r="V483" s="333"/>
      <c r="W483" s="333"/>
      <c r="X483" s="333"/>
      <c r="Y483" s="333"/>
      <c r="Z483" s="333"/>
    </row>
    <row r="484" customFormat="false" ht="12" hidden="false" customHeight="true" outlineLevel="0" collapsed="false">
      <c r="A484" s="8"/>
      <c r="B484" s="355"/>
      <c r="C484" s="344" t="n">
        <f aca="false">IF(F484&gt;0,$D$8,0)</f>
        <v>0</v>
      </c>
      <c r="D484" s="345" t="n">
        <f aca="false">IF(C484&gt;0,$D$7*(C484/12*(1+C484/12)^$D$9)/((1+C484/12)^$D$9-1),0)</f>
        <v>0</v>
      </c>
      <c r="E484" s="350" t="n">
        <v>473</v>
      </c>
      <c r="F484" s="351" t="n">
        <f aca="false">IF(F483-G483&lt;0,0,F483-G483)</f>
        <v>0</v>
      </c>
      <c r="G484" s="351" t="n">
        <f aca="false">IF(F484&lt;=0,0,IF(F484&lt;D483,F484,D483-H484))</f>
        <v>0</v>
      </c>
      <c r="H484" s="351" t="n">
        <f aca="false">IF(F484&lt;0,0,F484*(C483/12))</f>
        <v>0</v>
      </c>
      <c r="I484" s="356"/>
      <c r="J484" s="356"/>
      <c r="K484" s="352" t="n">
        <f aca="false">IF(F484&gt;1,1,0)</f>
        <v>0</v>
      </c>
      <c r="L484" s="8"/>
      <c r="M484" s="8"/>
      <c r="N484" s="333"/>
      <c r="O484" s="333"/>
      <c r="P484" s="333"/>
      <c r="Q484" s="333"/>
      <c r="R484" s="333"/>
      <c r="S484" s="333"/>
      <c r="T484" s="333"/>
      <c r="U484" s="333"/>
      <c r="V484" s="333"/>
      <c r="W484" s="333"/>
      <c r="X484" s="333"/>
      <c r="Y484" s="333"/>
      <c r="Z484" s="333"/>
    </row>
    <row r="485" customFormat="false" ht="12" hidden="false" customHeight="true" outlineLevel="0" collapsed="false">
      <c r="A485" s="8"/>
      <c r="B485" s="355"/>
      <c r="C485" s="344" t="n">
        <f aca="false">IF(F485&gt;0,$D$8,0)</f>
        <v>0</v>
      </c>
      <c r="D485" s="345" t="n">
        <f aca="false">IF(C485&gt;0,$D$7*(C485/12*(1+C485/12)^$D$9)/((1+C485/12)^$D$9-1),0)</f>
        <v>0</v>
      </c>
      <c r="E485" s="350" t="n">
        <v>474</v>
      </c>
      <c r="F485" s="351" t="n">
        <f aca="false">IF(F484-G484&lt;0,0,F484-G484)</f>
        <v>0</v>
      </c>
      <c r="G485" s="351" t="n">
        <f aca="false">IF(F485&lt;=0,0,IF(F485&lt;D484,F485,D484-H485))</f>
        <v>0</v>
      </c>
      <c r="H485" s="351" t="n">
        <f aca="false">IF(F485&lt;0,0,F485*(C484/12))</f>
        <v>0</v>
      </c>
      <c r="I485" s="356"/>
      <c r="J485" s="356"/>
      <c r="K485" s="352" t="n">
        <f aca="false">IF(F485&gt;1,1,0)</f>
        <v>0</v>
      </c>
      <c r="L485" s="8"/>
      <c r="M485" s="8"/>
      <c r="N485" s="333"/>
      <c r="O485" s="333"/>
      <c r="P485" s="333"/>
      <c r="Q485" s="333"/>
      <c r="R485" s="333"/>
      <c r="S485" s="333"/>
      <c r="T485" s="333"/>
      <c r="U485" s="333"/>
      <c r="V485" s="333"/>
      <c r="W485" s="333"/>
      <c r="X485" s="333"/>
      <c r="Y485" s="333"/>
      <c r="Z485" s="333"/>
    </row>
    <row r="486" customFormat="false" ht="12" hidden="false" customHeight="true" outlineLevel="0" collapsed="false">
      <c r="A486" s="8"/>
      <c r="B486" s="355"/>
      <c r="C486" s="344" t="n">
        <f aca="false">IF(F486&gt;0,$D$8,0)</f>
        <v>0</v>
      </c>
      <c r="D486" s="345" t="n">
        <f aca="false">IF(C486&gt;0,$D$7*(C486/12*(1+C486/12)^$D$9)/((1+C486/12)^$D$9-1),0)</f>
        <v>0</v>
      </c>
      <c r="E486" s="350" t="n">
        <v>475</v>
      </c>
      <c r="F486" s="351" t="n">
        <f aca="false">IF(F485-G485&lt;0,0,F485-G485)</f>
        <v>0</v>
      </c>
      <c r="G486" s="351" t="n">
        <f aca="false">IF(F486&lt;=0,0,IF(F486&lt;D485,F486,D485-H486))</f>
        <v>0</v>
      </c>
      <c r="H486" s="351" t="n">
        <f aca="false">IF(F486&lt;0,0,F486*(C485/12))</f>
        <v>0</v>
      </c>
      <c r="I486" s="356"/>
      <c r="J486" s="356"/>
      <c r="K486" s="352" t="n">
        <f aca="false">IF(F486&gt;1,1,0)</f>
        <v>0</v>
      </c>
      <c r="L486" s="8"/>
      <c r="M486" s="8"/>
      <c r="N486" s="333"/>
      <c r="O486" s="333"/>
      <c r="P486" s="333"/>
      <c r="Q486" s="333"/>
      <c r="R486" s="333"/>
      <c r="S486" s="333"/>
      <c r="T486" s="333"/>
      <c r="U486" s="333"/>
      <c r="V486" s="333"/>
      <c r="W486" s="333"/>
      <c r="X486" s="333"/>
      <c r="Y486" s="333"/>
      <c r="Z486" s="333"/>
    </row>
    <row r="487" customFormat="false" ht="12" hidden="false" customHeight="true" outlineLevel="0" collapsed="false">
      <c r="A487" s="8"/>
      <c r="B487" s="355"/>
      <c r="C487" s="344" t="n">
        <f aca="false">IF(F487&gt;0,$D$8,0)</f>
        <v>0</v>
      </c>
      <c r="D487" s="345" t="n">
        <f aca="false">IF(C487&gt;0,$D$7*(C487/12*(1+C487/12)^$D$9)/((1+C487/12)^$D$9-1),0)</f>
        <v>0</v>
      </c>
      <c r="E487" s="350" t="n">
        <v>476</v>
      </c>
      <c r="F487" s="351" t="n">
        <f aca="false">IF(F486-G486&lt;0,0,F486-G486)</f>
        <v>0</v>
      </c>
      <c r="G487" s="351" t="n">
        <f aca="false">IF(F487&lt;=0,0,IF(F487&lt;D486,F487,D486-H487))</f>
        <v>0</v>
      </c>
      <c r="H487" s="351" t="n">
        <f aca="false">IF(F487&lt;0,0,F487*(C486/12))</f>
        <v>0</v>
      </c>
      <c r="I487" s="356"/>
      <c r="J487" s="356"/>
      <c r="K487" s="352" t="n">
        <f aca="false">IF(F487&gt;1,1,0)</f>
        <v>0</v>
      </c>
      <c r="L487" s="8"/>
      <c r="M487" s="8"/>
      <c r="N487" s="333"/>
      <c r="O487" s="333"/>
      <c r="P487" s="333"/>
      <c r="Q487" s="333"/>
      <c r="R487" s="333"/>
      <c r="S487" s="333"/>
      <c r="T487" s="333"/>
      <c r="U487" s="333"/>
      <c r="V487" s="333"/>
      <c r="W487" s="333"/>
      <c r="X487" s="333"/>
      <c r="Y487" s="333"/>
      <c r="Z487" s="333"/>
    </row>
    <row r="488" customFormat="false" ht="12" hidden="false" customHeight="true" outlineLevel="0" collapsed="false">
      <c r="A488" s="8"/>
      <c r="B488" s="355"/>
      <c r="C488" s="344" t="n">
        <f aca="false">IF(F488&gt;0,$D$8,0)</f>
        <v>0</v>
      </c>
      <c r="D488" s="345" t="n">
        <f aca="false">IF(C488&gt;0,$D$7*(C488/12*(1+C488/12)^$D$9)/((1+C488/12)^$D$9-1),0)</f>
        <v>0</v>
      </c>
      <c r="E488" s="350" t="n">
        <v>477</v>
      </c>
      <c r="F488" s="351" t="n">
        <f aca="false">IF(F487-G487&lt;0,0,F487-G487)</f>
        <v>0</v>
      </c>
      <c r="G488" s="351" t="n">
        <f aca="false">IF(F488&lt;=0,0,IF(F488&lt;D487,F488,D487-H488))</f>
        <v>0</v>
      </c>
      <c r="H488" s="351" t="n">
        <f aca="false">IF(F488&lt;0,0,F488*(C487/12))</f>
        <v>0</v>
      </c>
      <c r="I488" s="356"/>
      <c r="J488" s="356"/>
      <c r="K488" s="352" t="n">
        <f aca="false">IF(F488&gt;1,1,0)</f>
        <v>0</v>
      </c>
      <c r="L488" s="8"/>
      <c r="M488" s="8"/>
      <c r="N488" s="333"/>
      <c r="O488" s="333"/>
      <c r="P488" s="333"/>
      <c r="Q488" s="333"/>
      <c r="R488" s="333"/>
      <c r="S488" s="333"/>
      <c r="T488" s="333"/>
      <c r="U488" s="333"/>
      <c r="V488" s="333"/>
      <c r="W488" s="333"/>
      <c r="X488" s="333"/>
      <c r="Y488" s="333"/>
      <c r="Z488" s="333"/>
    </row>
    <row r="489" customFormat="false" ht="12" hidden="false" customHeight="true" outlineLevel="0" collapsed="false">
      <c r="A489" s="8"/>
      <c r="B489" s="355"/>
      <c r="C489" s="344" t="n">
        <f aca="false">IF(F489&gt;0,$D$8,0)</f>
        <v>0</v>
      </c>
      <c r="D489" s="345" t="n">
        <f aca="false">IF(C489&gt;0,$D$7*(C489/12*(1+C489/12)^$D$9)/((1+C489/12)^$D$9-1),0)</f>
        <v>0</v>
      </c>
      <c r="E489" s="350" t="n">
        <v>478</v>
      </c>
      <c r="F489" s="351" t="n">
        <f aca="false">IF(F488-G488&lt;0,0,F488-G488)</f>
        <v>0</v>
      </c>
      <c r="G489" s="351" t="n">
        <f aca="false">IF(F489&lt;=0,0,IF(F489&lt;D488,F489,D488-H489))</f>
        <v>0</v>
      </c>
      <c r="H489" s="351" t="n">
        <f aca="false">IF(F489&lt;0,0,F489*(C488/12))</f>
        <v>0</v>
      </c>
      <c r="I489" s="356"/>
      <c r="J489" s="356"/>
      <c r="K489" s="352" t="n">
        <f aca="false">IF(F489&gt;1,1,0)</f>
        <v>0</v>
      </c>
      <c r="L489" s="8"/>
      <c r="M489" s="8"/>
      <c r="N489" s="333"/>
      <c r="O489" s="333"/>
      <c r="P489" s="333"/>
      <c r="Q489" s="333"/>
      <c r="R489" s="333"/>
      <c r="S489" s="333"/>
      <c r="T489" s="333"/>
      <c r="U489" s="333"/>
      <c r="V489" s="333"/>
      <c r="W489" s="333"/>
      <c r="X489" s="333"/>
      <c r="Y489" s="333"/>
      <c r="Z489" s="333"/>
    </row>
    <row r="490" customFormat="false" ht="12" hidden="false" customHeight="true" outlineLevel="0" collapsed="false">
      <c r="A490" s="8"/>
      <c r="B490" s="355"/>
      <c r="C490" s="344" t="n">
        <f aca="false">IF(F490&gt;0,$D$8,0)</f>
        <v>0</v>
      </c>
      <c r="D490" s="345" t="n">
        <f aca="false">IF(C490&gt;0,$D$7*(C490/12*(1+C490/12)^$D$9)/((1+C490/12)^$D$9-1),0)</f>
        <v>0</v>
      </c>
      <c r="E490" s="350" t="n">
        <v>479</v>
      </c>
      <c r="F490" s="351" t="n">
        <f aca="false">IF(F489-G489&lt;0,0,F489-G489)</f>
        <v>0</v>
      </c>
      <c r="G490" s="351" t="n">
        <f aca="false">IF(F490&lt;=0,0,IF(F490&lt;D489,F490,D489-H490))</f>
        <v>0</v>
      </c>
      <c r="H490" s="351" t="n">
        <f aca="false">IF(F490&lt;0,0,F490*(C489/12))</f>
        <v>0</v>
      </c>
      <c r="I490" s="356"/>
      <c r="J490" s="356"/>
      <c r="K490" s="352" t="n">
        <f aca="false">IF(F490&gt;1,1,0)</f>
        <v>0</v>
      </c>
      <c r="L490" s="8"/>
      <c r="M490" s="8"/>
      <c r="N490" s="333"/>
      <c r="O490" s="333"/>
      <c r="P490" s="333"/>
      <c r="Q490" s="333"/>
      <c r="R490" s="333"/>
      <c r="S490" s="333"/>
      <c r="T490" s="333"/>
      <c r="U490" s="333"/>
      <c r="V490" s="333"/>
      <c r="W490" s="333"/>
      <c r="X490" s="333"/>
      <c r="Y490" s="333"/>
      <c r="Z490" s="333"/>
    </row>
    <row r="491" customFormat="false" ht="12" hidden="false" customHeight="true" outlineLevel="0" collapsed="false">
      <c r="A491" s="8"/>
      <c r="B491" s="355"/>
      <c r="C491" s="344" t="n">
        <f aca="false">IF(F491&gt;0,$D$8,0)</f>
        <v>0</v>
      </c>
      <c r="D491" s="345" t="n">
        <f aca="false">IF(C491&gt;0,$D$7*(C491/12*(1+C491/12)^$D$9)/((1+C491/12)^$D$9-1),0)</f>
        <v>0</v>
      </c>
      <c r="E491" s="357" t="n">
        <v>480</v>
      </c>
      <c r="F491" s="351" t="n">
        <f aca="false">IF(F490-G490&lt;0,0,F490-G490)</f>
        <v>0</v>
      </c>
      <c r="G491" s="351" t="n">
        <f aca="false">IF(F491&lt;=0,0,IF(F491&lt;D490,F491,D490-H491))</f>
        <v>0</v>
      </c>
      <c r="H491" s="351" t="n">
        <f aca="false">IF(F491&lt;0,0,F491*(C490/12))</f>
        <v>0</v>
      </c>
      <c r="I491" s="356"/>
      <c r="J491" s="356"/>
      <c r="K491" s="358" t="n">
        <f aca="false">IF(F491&gt;1,1,0)</f>
        <v>0</v>
      </c>
      <c r="L491" s="8"/>
      <c r="M491" s="8"/>
      <c r="N491" s="333"/>
      <c r="O491" s="333"/>
      <c r="P491" s="333"/>
      <c r="Q491" s="333"/>
      <c r="R491" s="333"/>
      <c r="S491" s="333"/>
      <c r="T491" s="333"/>
      <c r="U491" s="333"/>
      <c r="V491" s="333"/>
      <c r="W491" s="333"/>
      <c r="X491" s="333"/>
      <c r="Y491" s="333"/>
      <c r="Z491" s="333"/>
    </row>
    <row r="492" customFormat="false" ht="12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333"/>
      <c r="O492" s="333"/>
      <c r="P492" s="333"/>
      <c r="Q492" s="333"/>
      <c r="R492" s="333"/>
      <c r="S492" s="333"/>
      <c r="T492" s="333"/>
      <c r="U492" s="333"/>
      <c r="V492" s="333"/>
      <c r="W492" s="333"/>
      <c r="X492" s="333"/>
      <c r="Y492" s="333"/>
      <c r="Z492" s="333"/>
    </row>
    <row r="493" customFormat="false" ht="12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333"/>
      <c r="O493" s="333"/>
      <c r="P493" s="333"/>
      <c r="Q493" s="333"/>
      <c r="R493" s="333"/>
      <c r="S493" s="333"/>
      <c r="T493" s="333"/>
      <c r="U493" s="333"/>
      <c r="V493" s="333"/>
      <c r="W493" s="333"/>
      <c r="X493" s="333"/>
      <c r="Y493" s="333"/>
      <c r="Z493" s="333"/>
    </row>
    <row r="494" customFormat="false" ht="12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333"/>
      <c r="O494" s="333"/>
      <c r="P494" s="333"/>
      <c r="Q494" s="333"/>
      <c r="R494" s="333"/>
      <c r="S494" s="333"/>
      <c r="T494" s="333"/>
      <c r="U494" s="333"/>
      <c r="V494" s="333"/>
      <c r="W494" s="333"/>
      <c r="X494" s="333"/>
      <c r="Y494" s="333"/>
      <c r="Z494" s="333"/>
    </row>
    <row r="495" customFormat="false" ht="12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333"/>
      <c r="O495" s="333"/>
      <c r="P495" s="333"/>
      <c r="Q495" s="333"/>
      <c r="R495" s="333"/>
      <c r="S495" s="333"/>
      <c r="T495" s="333"/>
      <c r="U495" s="333"/>
      <c r="V495" s="333"/>
      <c r="W495" s="333"/>
      <c r="X495" s="333"/>
      <c r="Y495" s="333"/>
      <c r="Z495" s="333"/>
    </row>
    <row r="496" customFormat="false" ht="12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333"/>
      <c r="O496" s="333"/>
      <c r="P496" s="333"/>
      <c r="Q496" s="333"/>
      <c r="R496" s="333"/>
      <c r="S496" s="333"/>
      <c r="T496" s="333"/>
      <c r="U496" s="333"/>
      <c r="V496" s="333"/>
      <c r="W496" s="333"/>
      <c r="X496" s="333"/>
      <c r="Y496" s="333"/>
      <c r="Z496" s="333"/>
    </row>
    <row r="497" customFormat="false" ht="12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333"/>
      <c r="O497" s="333"/>
      <c r="P497" s="333"/>
      <c r="Q497" s="333"/>
      <c r="R497" s="333"/>
      <c r="S497" s="333"/>
      <c r="T497" s="333"/>
      <c r="U497" s="333"/>
      <c r="V497" s="333"/>
      <c r="W497" s="333"/>
      <c r="X497" s="333"/>
      <c r="Y497" s="333"/>
      <c r="Z497" s="333"/>
    </row>
    <row r="498" customFormat="false" ht="12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333"/>
      <c r="O498" s="333"/>
      <c r="P498" s="333"/>
      <c r="Q498" s="333"/>
      <c r="R498" s="333"/>
      <c r="S498" s="333"/>
      <c r="T498" s="333"/>
      <c r="U498" s="333"/>
      <c r="V498" s="333"/>
      <c r="W498" s="333"/>
      <c r="X498" s="333"/>
      <c r="Y498" s="333"/>
      <c r="Z498" s="333"/>
    </row>
    <row r="499" customFormat="false" ht="12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333"/>
      <c r="O499" s="333"/>
      <c r="P499" s="333"/>
      <c r="Q499" s="333"/>
      <c r="R499" s="333"/>
      <c r="S499" s="333"/>
      <c r="T499" s="333"/>
      <c r="U499" s="333"/>
      <c r="V499" s="333"/>
      <c r="W499" s="333"/>
      <c r="X499" s="333"/>
      <c r="Y499" s="333"/>
      <c r="Z499" s="333"/>
    </row>
    <row r="500" customFormat="false" ht="12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333"/>
      <c r="O500" s="333"/>
      <c r="P500" s="333"/>
      <c r="Q500" s="333"/>
      <c r="R500" s="333"/>
      <c r="S500" s="333"/>
      <c r="T500" s="333"/>
      <c r="U500" s="333"/>
      <c r="V500" s="333"/>
      <c r="W500" s="333"/>
      <c r="X500" s="333"/>
      <c r="Y500" s="333"/>
      <c r="Z500" s="333"/>
    </row>
    <row r="501" customFormat="false" ht="12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333"/>
      <c r="O501" s="333"/>
      <c r="P501" s="333"/>
      <c r="Q501" s="333"/>
      <c r="R501" s="333"/>
      <c r="S501" s="333"/>
      <c r="T501" s="333"/>
      <c r="U501" s="333"/>
      <c r="V501" s="333"/>
      <c r="W501" s="333"/>
      <c r="X501" s="333"/>
      <c r="Y501" s="333"/>
      <c r="Z501" s="333"/>
    </row>
    <row r="502" customFormat="false" ht="12" hidden="false" customHeight="true" outlineLevel="0" collapsed="false">
      <c r="A502" s="333"/>
      <c r="B502" s="333"/>
      <c r="C502" s="333"/>
      <c r="D502" s="333"/>
      <c r="E502" s="333"/>
      <c r="F502" s="333"/>
      <c r="G502" s="333"/>
      <c r="H502" s="333"/>
      <c r="I502" s="333"/>
      <c r="J502" s="333"/>
      <c r="K502" s="333"/>
      <c r="L502" s="333"/>
      <c r="M502" s="333"/>
      <c r="N502" s="333"/>
      <c r="O502" s="333"/>
      <c r="P502" s="333"/>
      <c r="Q502" s="333"/>
      <c r="R502" s="333"/>
      <c r="S502" s="333"/>
      <c r="T502" s="333"/>
      <c r="U502" s="333"/>
      <c r="V502" s="333"/>
      <c r="W502" s="333"/>
      <c r="X502" s="333"/>
      <c r="Y502" s="333"/>
      <c r="Z502" s="333"/>
    </row>
    <row r="503" customFormat="false" ht="12" hidden="false" customHeight="true" outlineLevel="0" collapsed="false">
      <c r="A503" s="333"/>
      <c r="B503" s="333"/>
      <c r="C503" s="333"/>
      <c r="D503" s="333"/>
      <c r="E503" s="333"/>
      <c r="F503" s="333"/>
      <c r="G503" s="333"/>
      <c r="H503" s="333"/>
      <c r="I503" s="333"/>
      <c r="J503" s="333"/>
      <c r="K503" s="333"/>
      <c r="L503" s="333"/>
      <c r="M503" s="333"/>
      <c r="N503" s="333"/>
      <c r="O503" s="333"/>
      <c r="P503" s="333"/>
      <c r="Q503" s="333"/>
      <c r="R503" s="333"/>
      <c r="S503" s="333"/>
      <c r="T503" s="333"/>
      <c r="U503" s="333"/>
      <c r="V503" s="333"/>
      <c r="W503" s="333"/>
      <c r="X503" s="333"/>
      <c r="Y503" s="333"/>
      <c r="Z503" s="333"/>
    </row>
    <row r="504" customFormat="false" ht="12" hidden="false" customHeight="true" outlineLevel="0" collapsed="false">
      <c r="A504" s="333"/>
      <c r="B504" s="333"/>
      <c r="C504" s="333"/>
      <c r="D504" s="333"/>
      <c r="E504" s="333"/>
      <c r="F504" s="333"/>
      <c r="G504" s="333"/>
      <c r="H504" s="333"/>
      <c r="I504" s="333"/>
      <c r="J504" s="333"/>
      <c r="K504" s="333"/>
      <c r="L504" s="333"/>
      <c r="M504" s="333"/>
      <c r="N504" s="333"/>
      <c r="O504" s="333"/>
      <c r="P504" s="333"/>
      <c r="Q504" s="333"/>
      <c r="R504" s="333"/>
      <c r="S504" s="333"/>
      <c r="T504" s="333"/>
      <c r="U504" s="333"/>
      <c r="V504" s="333"/>
      <c r="W504" s="333"/>
      <c r="X504" s="333"/>
      <c r="Y504" s="333"/>
      <c r="Z504" s="333"/>
    </row>
    <row r="505" customFormat="false" ht="12" hidden="false" customHeight="true" outlineLevel="0" collapsed="false">
      <c r="A505" s="333"/>
      <c r="B505" s="333"/>
      <c r="C505" s="333"/>
      <c r="D505" s="333"/>
      <c r="E505" s="333"/>
      <c r="F505" s="333"/>
      <c r="G505" s="333"/>
      <c r="H505" s="333"/>
      <c r="I505" s="333"/>
      <c r="J505" s="333"/>
      <c r="K505" s="333"/>
      <c r="L505" s="333"/>
      <c r="M505" s="333"/>
      <c r="N505" s="333"/>
      <c r="O505" s="333"/>
      <c r="P505" s="333"/>
      <c r="Q505" s="333"/>
      <c r="R505" s="333"/>
      <c r="S505" s="333"/>
      <c r="T505" s="333"/>
      <c r="U505" s="333"/>
      <c r="V505" s="333"/>
      <c r="W505" s="333"/>
      <c r="X505" s="333"/>
      <c r="Y505" s="333"/>
      <c r="Z505" s="333"/>
    </row>
    <row r="506" customFormat="false" ht="12" hidden="false" customHeight="true" outlineLevel="0" collapsed="false">
      <c r="A506" s="333"/>
      <c r="B506" s="333"/>
      <c r="C506" s="333"/>
      <c r="D506" s="333"/>
      <c r="E506" s="333"/>
      <c r="F506" s="333"/>
      <c r="G506" s="333"/>
      <c r="H506" s="333"/>
      <c r="I506" s="333"/>
      <c r="J506" s="333"/>
      <c r="K506" s="333"/>
      <c r="L506" s="333"/>
      <c r="M506" s="333"/>
      <c r="N506" s="333"/>
      <c r="O506" s="333"/>
      <c r="P506" s="333"/>
      <c r="Q506" s="333"/>
      <c r="R506" s="333"/>
      <c r="S506" s="333"/>
      <c r="T506" s="333"/>
      <c r="U506" s="333"/>
      <c r="V506" s="333"/>
      <c r="W506" s="333"/>
      <c r="X506" s="333"/>
      <c r="Y506" s="333"/>
      <c r="Z506" s="333"/>
    </row>
    <row r="507" customFormat="false" ht="12" hidden="false" customHeight="true" outlineLevel="0" collapsed="false">
      <c r="A507" s="333"/>
      <c r="B507" s="333"/>
      <c r="C507" s="333"/>
      <c r="D507" s="333"/>
      <c r="E507" s="333"/>
      <c r="F507" s="333"/>
      <c r="G507" s="333"/>
      <c r="H507" s="333"/>
      <c r="I507" s="333"/>
      <c r="J507" s="333"/>
      <c r="K507" s="333"/>
      <c r="L507" s="333"/>
      <c r="M507" s="333"/>
      <c r="N507" s="333"/>
      <c r="O507" s="333"/>
      <c r="P507" s="333"/>
      <c r="Q507" s="333"/>
      <c r="R507" s="333"/>
      <c r="S507" s="333"/>
      <c r="T507" s="333"/>
      <c r="U507" s="333"/>
      <c r="V507" s="333"/>
      <c r="W507" s="333"/>
      <c r="X507" s="333"/>
      <c r="Y507" s="333"/>
      <c r="Z507" s="333"/>
    </row>
    <row r="508" customFormat="false" ht="12" hidden="false" customHeight="true" outlineLevel="0" collapsed="false">
      <c r="A508" s="333"/>
      <c r="B508" s="333"/>
      <c r="C508" s="333"/>
      <c r="D508" s="333"/>
      <c r="E508" s="333"/>
      <c r="F508" s="333"/>
      <c r="G508" s="333"/>
      <c r="H508" s="333"/>
      <c r="I508" s="333"/>
      <c r="J508" s="333"/>
      <c r="K508" s="333"/>
      <c r="L508" s="333"/>
      <c r="M508" s="333"/>
      <c r="N508" s="333"/>
      <c r="O508" s="333"/>
      <c r="P508" s="333"/>
      <c r="Q508" s="333"/>
      <c r="R508" s="333"/>
      <c r="S508" s="333"/>
      <c r="T508" s="333"/>
      <c r="U508" s="333"/>
      <c r="V508" s="333"/>
      <c r="W508" s="333"/>
      <c r="X508" s="333"/>
      <c r="Y508" s="333"/>
      <c r="Z508" s="333"/>
    </row>
    <row r="509" customFormat="false" ht="12" hidden="false" customHeight="true" outlineLevel="0" collapsed="false">
      <c r="A509" s="333"/>
      <c r="B509" s="333"/>
      <c r="C509" s="333"/>
      <c r="D509" s="333"/>
      <c r="E509" s="333"/>
      <c r="F509" s="333"/>
      <c r="G509" s="333"/>
      <c r="H509" s="333"/>
      <c r="I509" s="333"/>
      <c r="J509" s="333"/>
      <c r="K509" s="333"/>
      <c r="L509" s="333"/>
      <c r="M509" s="333"/>
      <c r="N509" s="333"/>
      <c r="O509" s="333"/>
      <c r="P509" s="333"/>
      <c r="Q509" s="333"/>
      <c r="R509" s="333"/>
      <c r="S509" s="333"/>
      <c r="T509" s="333"/>
      <c r="U509" s="333"/>
      <c r="V509" s="333"/>
      <c r="W509" s="333"/>
      <c r="X509" s="333"/>
      <c r="Y509" s="333"/>
      <c r="Z509" s="333"/>
    </row>
    <row r="510" customFormat="false" ht="12" hidden="false" customHeight="true" outlineLevel="0" collapsed="false">
      <c r="A510" s="333"/>
      <c r="B510" s="333"/>
      <c r="C510" s="333"/>
      <c r="D510" s="333"/>
      <c r="E510" s="333"/>
      <c r="F510" s="333"/>
      <c r="G510" s="333"/>
      <c r="H510" s="333"/>
      <c r="I510" s="333"/>
      <c r="J510" s="333"/>
      <c r="K510" s="333"/>
      <c r="L510" s="333"/>
      <c r="M510" s="333"/>
      <c r="N510" s="333"/>
      <c r="O510" s="333"/>
      <c r="P510" s="333"/>
      <c r="Q510" s="333"/>
      <c r="R510" s="333"/>
      <c r="S510" s="333"/>
      <c r="T510" s="333"/>
      <c r="U510" s="333"/>
      <c r="V510" s="333"/>
      <c r="W510" s="333"/>
      <c r="X510" s="333"/>
      <c r="Y510" s="333"/>
      <c r="Z510" s="333"/>
    </row>
    <row r="511" customFormat="false" ht="12" hidden="false" customHeight="true" outlineLevel="0" collapsed="false">
      <c r="A511" s="333"/>
      <c r="B511" s="333"/>
      <c r="C511" s="333"/>
      <c r="D511" s="333"/>
      <c r="E511" s="333"/>
      <c r="F511" s="333"/>
      <c r="G511" s="333"/>
      <c r="H511" s="333"/>
      <c r="I511" s="333"/>
      <c r="J511" s="333"/>
      <c r="K511" s="333"/>
      <c r="L511" s="333"/>
      <c r="M511" s="333"/>
      <c r="N511" s="333"/>
      <c r="O511" s="333"/>
      <c r="P511" s="333"/>
      <c r="Q511" s="333"/>
      <c r="R511" s="333"/>
      <c r="S511" s="333"/>
      <c r="T511" s="333"/>
      <c r="U511" s="333"/>
      <c r="V511" s="333"/>
      <c r="W511" s="333"/>
      <c r="X511" s="333"/>
      <c r="Y511" s="333"/>
      <c r="Z511" s="333"/>
    </row>
    <row r="512" customFormat="false" ht="12" hidden="false" customHeight="true" outlineLevel="0" collapsed="false">
      <c r="A512" s="333"/>
      <c r="B512" s="333"/>
      <c r="C512" s="333"/>
      <c r="D512" s="333"/>
      <c r="E512" s="333"/>
      <c r="F512" s="333"/>
      <c r="G512" s="333"/>
      <c r="H512" s="333"/>
      <c r="I512" s="333"/>
      <c r="J512" s="333"/>
      <c r="K512" s="333"/>
      <c r="L512" s="333"/>
      <c r="M512" s="333"/>
      <c r="N512" s="333"/>
      <c r="O512" s="333"/>
      <c r="P512" s="333"/>
      <c r="Q512" s="333"/>
      <c r="R512" s="333"/>
      <c r="S512" s="333"/>
      <c r="T512" s="333"/>
      <c r="U512" s="333"/>
      <c r="V512" s="333"/>
      <c r="W512" s="333"/>
      <c r="X512" s="333"/>
      <c r="Y512" s="333"/>
      <c r="Z512" s="333"/>
    </row>
    <row r="513" customFormat="false" ht="12" hidden="false" customHeight="true" outlineLevel="0" collapsed="false">
      <c r="A513" s="333"/>
      <c r="B513" s="333"/>
      <c r="C513" s="333"/>
      <c r="D513" s="333"/>
      <c r="E513" s="333"/>
      <c r="F513" s="333"/>
      <c r="G513" s="333"/>
      <c r="H513" s="333"/>
      <c r="I513" s="333"/>
      <c r="J513" s="333"/>
      <c r="K513" s="333"/>
      <c r="L513" s="333"/>
      <c r="M513" s="333"/>
      <c r="N513" s="333"/>
      <c r="O513" s="333"/>
      <c r="P513" s="333"/>
      <c r="Q513" s="333"/>
      <c r="R513" s="333"/>
      <c r="S513" s="333"/>
      <c r="T513" s="333"/>
      <c r="U513" s="333"/>
      <c r="V513" s="333"/>
      <c r="W513" s="333"/>
      <c r="X513" s="333"/>
      <c r="Y513" s="333"/>
      <c r="Z513" s="333"/>
    </row>
    <row r="514" customFormat="false" ht="12" hidden="false" customHeight="true" outlineLevel="0" collapsed="false">
      <c r="A514" s="333"/>
      <c r="B514" s="333"/>
      <c r="C514" s="333"/>
      <c r="D514" s="333"/>
      <c r="E514" s="333"/>
      <c r="F514" s="333"/>
      <c r="G514" s="333"/>
      <c r="H514" s="333"/>
      <c r="I514" s="333"/>
      <c r="J514" s="333"/>
      <c r="K514" s="333"/>
      <c r="L514" s="333"/>
      <c r="M514" s="333"/>
      <c r="N514" s="333"/>
      <c r="O514" s="333"/>
      <c r="P514" s="333"/>
      <c r="Q514" s="333"/>
      <c r="R514" s="333"/>
      <c r="S514" s="333"/>
      <c r="T514" s="333"/>
      <c r="U514" s="333"/>
      <c r="V514" s="333"/>
      <c r="W514" s="333"/>
      <c r="X514" s="333"/>
      <c r="Y514" s="333"/>
      <c r="Z514" s="333"/>
    </row>
    <row r="515" customFormat="false" ht="12" hidden="false" customHeight="true" outlineLevel="0" collapsed="false">
      <c r="A515" s="333"/>
      <c r="B515" s="333"/>
      <c r="C515" s="333"/>
      <c r="D515" s="333"/>
      <c r="E515" s="333"/>
      <c r="F515" s="333"/>
      <c r="G515" s="333"/>
      <c r="H515" s="333"/>
      <c r="I515" s="333"/>
      <c r="J515" s="333"/>
      <c r="K515" s="333"/>
      <c r="L515" s="333"/>
      <c r="M515" s="333"/>
      <c r="N515" s="333"/>
      <c r="O515" s="333"/>
      <c r="P515" s="333"/>
      <c r="Q515" s="333"/>
      <c r="R515" s="333"/>
      <c r="S515" s="333"/>
      <c r="T515" s="333"/>
      <c r="U515" s="333"/>
      <c r="V515" s="333"/>
      <c r="W515" s="333"/>
      <c r="X515" s="333"/>
      <c r="Y515" s="333"/>
      <c r="Z515" s="333"/>
    </row>
    <row r="516" customFormat="false" ht="12" hidden="false" customHeight="true" outlineLevel="0" collapsed="false">
      <c r="A516" s="333"/>
      <c r="B516" s="333"/>
      <c r="C516" s="333"/>
      <c r="D516" s="333"/>
      <c r="E516" s="333"/>
      <c r="F516" s="333"/>
      <c r="G516" s="333"/>
      <c r="H516" s="333"/>
      <c r="I516" s="333"/>
      <c r="J516" s="333"/>
      <c r="K516" s="333"/>
      <c r="L516" s="333"/>
      <c r="M516" s="333"/>
      <c r="N516" s="333"/>
      <c r="O516" s="333"/>
      <c r="P516" s="333"/>
      <c r="Q516" s="333"/>
      <c r="R516" s="333"/>
      <c r="S516" s="333"/>
      <c r="T516" s="333"/>
      <c r="U516" s="333"/>
      <c r="V516" s="333"/>
      <c r="W516" s="333"/>
      <c r="X516" s="333"/>
      <c r="Y516" s="333"/>
      <c r="Z516" s="333"/>
    </row>
    <row r="517" customFormat="false" ht="12" hidden="false" customHeight="true" outlineLevel="0" collapsed="false">
      <c r="A517" s="333"/>
      <c r="B517" s="333"/>
      <c r="C517" s="333"/>
      <c r="D517" s="333"/>
      <c r="E517" s="333"/>
      <c r="F517" s="333"/>
      <c r="G517" s="333"/>
      <c r="H517" s="333"/>
      <c r="I517" s="333"/>
      <c r="J517" s="333"/>
      <c r="K517" s="333"/>
      <c r="L517" s="333"/>
      <c r="M517" s="333"/>
      <c r="N517" s="333"/>
      <c r="O517" s="333"/>
      <c r="P517" s="333"/>
      <c r="Q517" s="333"/>
      <c r="R517" s="333"/>
      <c r="S517" s="333"/>
      <c r="T517" s="333"/>
      <c r="U517" s="333"/>
      <c r="V517" s="333"/>
      <c r="W517" s="333"/>
      <c r="X517" s="333"/>
      <c r="Y517" s="333"/>
      <c r="Z517" s="333"/>
    </row>
    <row r="518" customFormat="false" ht="12" hidden="false" customHeight="true" outlineLevel="0" collapsed="false">
      <c r="A518" s="333"/>
      <c r="B518" s="333"/>
      <c r="C518" s="333"/>
      <c r="D518" s="333"/>
      <c r="E518" s="333"/>
      <c r="F518" s="333"/>
      <c r="G518" s="333"/>
      <c r="H518" s="333"/>
      <c r="I518" s="333"/>
      <c r="J518" s="333"/>
      <c r="K518" s="333"/>
      <c r="L518" s="333"/>
      <c r="M518" s="333"/>
      <c r="N518" s="333"/>
      <c r="O518" s="333"/>
      <c r="P518" s="333"/>
      <c r="Q518" s="333"/>
      <c r="R518" s="333"/>
      <c r="S518" s="333"/>
      <c r="T518" s="333"/>
      <c r="U518" s="333"/>
      <c r="V518" s="333"/>
      <c r="W518" s="333"/>
      <c r="X518" s="333"/>
      <c r="Y518" s="333"/>
      <c r="Z518" s="333"/>
    </row>
    <row r="519" customFormat="false" ht="12" hidden="false" customHeight="true" outlineLevel="0" collapsed="false">
      <c r="A519" s="333"/>
      <c r="B519" s="333"/>
      <c r="C519" s="333"/>
      <c r="D519" s="333"/>
      <c r="E519" s="333"/>
      <c r="F519" s="333"/>
      <c r="G519" s="333"/>
      <c r="H519" s="333"/>
      <c r="I519" s="333"/>
      <c r="J519" s="333"/>
      <c r="K519" s="333"/>
      <c r="L519" s="333"/>
      <c r="M519" s="333"/>
      <c r="N519" s="333"/>
      <c r="O519" s="333"/>
      <c r="P519" s="333"/>
      <c r="Q519" s="333"/>
      <c r="R519" s="333"/>
      <c r="S519" s="333"/>
      <c r="T519" s="333"/>
      <c r="U519" s="333"/>
      <c r="V519" s="333"/>
      <c r="W519" s="333"/>
      <c r="X519" s="333"/>
      <c r="Y519" s="333"/>
      <c r="Z519" s="333"/>
    </row>
    <row r="520" customFormat="false" ht="12" hidden="false" customHeight="true" outlineLevel="0" collapsed="false">
      <c r="A520" s="333"/>
      <c r="B520" s="333"/>
      <c r="C520" s="333"/>
      <c r="D520" s="333"/>
      <c r="E520" s="333"/>
      <c r="F520" s="333"/>
      <c r="G520" s="333"/>
      <c r="H520" s="333"/>
      <c r="I520" s="333"/>
      <c r="J520" s="333"/>
      <c r="K520" s="333"/>
      <c r="L520" s="333"/>
      <c r="M520" s="333"/>
      <c r="N520" s="333"/>
      <c r="O520" s="333"/>
      <c r="P520" s="333"/>
      <c r="Q520" s="333"/>
      <c r="R520" s="333"/>
      <c r="S520" s="333"/>
      <c r="T520" s="333"/>
      <c r="U520" s="333"/>
      <c r="V520" s="333"/>
      <c r="W520" s="333"/>
      <c r="X520" s="333"/>
      <c r="Y520" s="333"/>
      <c r="Z520" s="333"/>
    </row>
    <row r="521" customFormat="false" ht="12" hidden="false" customHeight="true" outlineLevel="0" collapsed="false">
      <c r="A521" s="333"/>
      <c r="B521" s="333"/>
      <c r="C521" s="333"/>
      <c r="D521" s="333"/>
      <c r="E521" s="333"/>
      <c r="F521" s="333"/>
      <c r="G521" s="333"/>
      <c r="H521" s="333"/>
      <c r="I521" s="333"/>
      <c r="J521" s="333"/>
      <c r="K521" s="333"/>
      <c r="L521" s="333"/>
      <c r="M521" s="333"/>
      <c r="N521" s="333"/>
      <c r="O521" s="333"/>
      <c r="P521" s="333"/>
      <c r="Q521" s="333"/>
      <c r="R521" s="333"/>
      <c r="S521" s="333"/>
      <c r="T521" s="333"/>
      <c r="U521" s="333"/>
      <c r="V521" s="333"/>
      <c r="W521" s="333"/>
      <c r="X521" s="333"/>
      <c r="Y521" s="333"/>
      <c r="Z521" s="333"/>
    </row>
    <row r="522" customFormat="false" ht="12" hidden="false" customHeight="true" outlineLevel="0" collapsed="false">
      <c r="A522" s="333"/>
      <c r="B522" s="333"/>
      <c r="C522" s="333"/>
      <c r="D522" s="333"/>
      <c r="E522" s="333"/>
      <c r="F522" s="333"/>
      <c r="G522" s="333"/>
      <c r="H522" s="333"/>
      <c r="I522" s="333"/>
      <c r="J522" s="333"/>
      <c r="K522" s="333"/>
      <c r="L522" s="333"/>
      <c r="M522" s="333"/>
      <c r="N522" s="333"/>
      <c r="O522" s="333"/>
      <c r="P522" s="333"/>
      <c r="Q522" s="333"/>
      <c r="R522" s="333"/>
      <c r="S522" s="333"/>
      <c r="T522" s="333"/>
      <c r="U522" s="333"/>
      <c r="V522" s="333"/>
      <c r="W522" s="333"/>
      <c r="X522" s="333"/>
      <c r="Y522" s="333"/>
      <c r="Z522" s="333"/>
    </row>
    <row r="523" customFormat="false" ht="12" hidden="false" customHeight="true" outlineLevel="0" collapsed="false">
      <c r="A523" s="333"/>
      <c r="B523" s="333"/>
      <c r="C523" s="333"/>
      <c r="D523" s="333"/>
      <c r="E523" s="333"/>
      <c r="F523" s="333"/>
      <c r="G523" s="333"/>
      <c r="H523" s="333"/>
      <c r="I523" s="333"/>
      <c r="J523" s="333"/>
      <c r="K523" s="333"/>
      <c r="L523" s="333"/>
      <c r="M523" s="333"/>
      <c r="N523" s="333"/>
      <c r="O523" s="333"/>
      <c r="P523" s="333"/>
      <c r="Q523" s="333"/>
      <c r="R523" s="333"/>
      <c r="S523" s="333"/>
      <c r="T523" s="333"/>
      <c r="U523" s="333"/>
      <c r="V523" s="333"/>
      <c r="W523" s="333"/>
      <c r="X523" s="333"/>
      <c r="Y523" s="333"/>
      <c r="Z523" s="333"/>
    </row>
    <row r="524" customFormat="false" ht="12" hidden="false" customHeight="true" outlineLevel="0" collapsed="false">
      <c r="A524" s="333"/>
      <c r="B524" s="333"/>
      <c r="C524" s="333"/>
      <c r="D524" s="333"/>
      <c r="E524" s="333"/>
      <c r="F524" s="333"/>
      <c r="G524" s="333"/>
      <c r="H524" s="333"/>
      <c r="I524" s="333"/>
      <c r="J524" s="333"/>
      <c r="K524" s="333"/>
      <c r="L524" s="333"/>
      <c r="M524" s="333"/>
      <c r="N524" s="333"/>
      <c r="O524" s="333"/>
      <c r="P524" s="333"/>
      <c r="Q524" s="333"/>
      <c r="R524" s="333"/>
      <c r="S524" s="333"/>
      <c r="T524" s="333"/>
      <c r="U524" s="333"/>
      <c r="V524" s="333"/>
      <c r="W524" s="333"/>
      <c r="X524" s="333"/>
      <c r="Y524" s="333"/>
      <c r="Z524" s="333"/>
    </row>
    <row r="525" customFormat="false" ht="12" hidden="false" customHeight="true" outlineLevel="0" collapsed="false">
      <c r="A525" s="333"/>
      <c r="B525" s="333"/>
      <c r="C525" s="333"/>
      <c r="D525" s="333"/>
      <c r="E525" s="333"/>
      <c r="F525" s="333"/>
      <c r="G525" s="333"/>
      <c r="H525" s="333"/>
      <c r="I525" s="333"/>
      <c r="J525" s="333"/>
      <c r="K525" s="333"/>
      <c r="L525" s="333"/>
      <c r="M525" s="333"/>
      <c r="N525" s="333"/>
      <c r="O525" s="333"/>
      <c r="P525" s="333"/>
      <c r="Q525" s="333"/>
      <c r="R525" s="333"/>
      <c r="S525" s="333"/>
      <c r="T525" s="333"/>
      <c r="U525" s="333"/>
      <c r="V525" s="333"/>
      <c r="W525" s="333"/>
      <c r="X525" s="333"/>
      <c r="Y525" s="333"/>
      <c r="Z525" s="333"/>
    </row>
    <row r="526" customFormat="false" ht="12" hidden="false" customHeight="true" outlineLevel="0" collapsed="false">
      <c r="A526" s="333"/>
      <c r="B526" s="333"/>
      <c r="C526" s="333"/>
      <c r="D526" s="333"/>
      <c r="E526" s="333"/>
      <c r="F526" s="333"/>
      <c r="G526" s="333"/>
      <c r="H526" s="333"/>
      <c r="I526" s="333"/>
      <c r="J526" s="333"/>
      <c r="K526" s="333"/>
      <c r="L526" s="333"/>
      <c r="M526" s="333"/>
      <c r="N526" s="333"/>
      <c r="O526" s="333"/>
      <c r="P526" s="333"/>
      <c r="Q526" s="333"/>
      <c r="R526" s="333"/>
      <c r="S526" s="333"/>
      <c r="T526" s="333"/>
      <c r="U526" s="333"/>
      <c r="V526" s="333"/>
      <c r="W526" s="333"/>
      <c r="X526" s="333"/>
      <c r="Y526" s="333"/>
      <c r="Z526" s="333"/>
    </row>
    <row r="527" customFormat="false" ht="12" hidden="false" customHeight="true" outlineLevel="0" collapsed="false">
      <c r="A527" s="333"/>
      <c r="B527" s="333"/>
      <c r="C527" s="333"/>
      <c r="D527" s="333"/>
      <c r="E527" s="333"/>
      <c r="F527" s="333"/>
      <c r="G527" s="333"/>
      <c r="H527" s="333"/>
      <c r="I527" s="333"/>
      <c r="J527" s="333"/>
      <c r="K527" s="333"/>
      <c r="L527" s="333"/>
      <c r="M527" s="333"/>
      <c r="N527" s="333"/>
      <c r="O527" s="333"/>
      <c r="P527" s="333"/>
      <c r="Q527" s="333"/>
      <c r="R527" s="333"/>
      <c r="S527" s="333"/>
      <c r="T527" s="333"/>
      <c r="U527" s="333"/>
      <c r="V527" s="333"/>
      <c r="W527" s="333"/>
      <c r="X527" s="333"/>
      <c r="Y527" s="333"/>
      <c r="Z527" s="333"/>
    </row>
    <row r="528" customFormat="false" ht="12" hidden="false" customHeight="true" outlineLevel="0" collapsed="false">
      <c r="A528" s="333"/>
      <c r="B528" s="333"/>
      <c r="C528" s="333"/>
      <c r="D528" s="333"/>
      <c r="E528" s="333"/>
      <c r="F528" s="333"/>
      <c r="G528" s="333"/>
      <c r="H528" s="333"/>
      <c r="I528" s="333"/>
      <c r="J528" s="333"/>
      <c r="K528" s="333"/>
      <c r="L528" s="333"/>
      <c r="M528" s="333"/>
      <c r="N528" s="333"/>
      <c r="O528" s="333"/>
      <c r="P528" s="333"/>
      <c r="Q528" s="333"/>
      <c r="R528" s="333"/>
      <c r="S528" s="333"/>
      <c r="T528" s="333"/>
      <c r="U528" s="333"/>
      <c r="V528" s="333"/>
      <c r="W528" s="333"/>
      <c r="X528" s="333"/>
      <c r="Y528" s="333"/>
      <c r="Z528" s="333"/>
    </row>
    <row r="529" customFormat="false" ht="12" hidden="false" customHeight="true" outlineLevel="0" collapsed="false">
      <c r="A529" s="333"/>
      <c r="B529" s="333"/>
      <c r="C529" s="333"/>
      <c r="D529" s="333"/>
      <c r="E529" s="333"/>
      <c r="F529" s="333"/>
      <c r="G529" s="333"/>
      <c r="H529" s="333"/>
      <c r="I529" s="333"/>
      <c r="J529" s="333"/>
      <c r="K529" s="333"/>
      <c r="L529" s="333"/>
      <c r="M529" s="333"/>
      <c r="N529" s="333"/>
      <c r="O529" s="333"/>
      <c r="P529" s="333"/>
      <c r="Q529" s="333"/>
      <c r="R529" s="333"/>
      <c r="S529" s="333"/>
      <c r="T529" s="333"/>
      <c r="U529" s="333"/>
      <c r="V529" s="333"/>
      <c r="W529" s="333"/>
      <c r="X529" s="333"/>
      <c r="Y529" s="333"/>
      <c r="Z529" s="333"/>
    </row>
    <row r="530" customFormat="false" ht="12" hidden="false" customHeight="true" outlineLevel="0" collapsed="false">
      <c r="A530" s="333"/>
      <c r="B530" s="333"/>
      <c r="C530" s="333"/>
      <c r="D530" s="333"/>
      <c r="E530" s="333"/>
      <c r="F530" s="333"/>
      <c r="G530" s="333"/>
      <c r="H530" s="333"/>
      <c r="I530" s="333"/>
      <c r="J530" s="333"/>
      <c r="K530" s="333"/>
      <c r="L530" s="333"/>
      <c r="M530" s="333"/>
      <c r="N530" s="333"/>
      <c r="O530" s="333"/>
      <c r="P530" s="333"/>
      <c r="Q530" s="333"/>
      <c r="R530" s="333"/>
      <c r="S530" s="333"/>
      <c r="T530" s="333"/>
      <c r="U530" s="333"/>
      <c r="V530" s="333"/>
      <c r="W530" s="333"/>
      <c r="X530" s="333"/>
      <c r="Y530" s="333"/>
      <c r="Z530" s="333"/>
    </row>
    <row r="531" customFormat="false" ht="12" hidden="false" customHeight="true" outlineLevel="0" collapsed="false">
      <c r="A531" s="333"/>
      <c r="B531" s="333"/>
      <c r="C531" s="333"/>
      <c r="D531" s="333"/>
      <c r="E531" s="333"/>
      <c r="F531" s="333"/>
      <c r="G531" s="333"/>
      <c r="H531" s="333"/>
      <c r="I531" s="333"/>
      <c r="J531" s="333"/>
      <c r="K531" s="333"/>
      <c r="L531" s="333"/>
      <c r="M531" s="333"/>
      <c r="N531" s="333"/>
      <c r="O531" s="333"/>
      <c r="P531" s="333"/>
      <c r="Q531" s="333"/>
      <c r="R531" s="333"/>
      <c r="S531" s="333"/>
      <c r="T531" s="333"/>
      <c r="U531" s="333"/>
      <c r="V531" s="333"/>
      <c r="W531" s="333"/>
      <c r="X531" s="333"/>
      <c r="Y531" s="333"/>
      <c r="Z531" s="333"/>
    </row>
    <row r="532" customFormat="false" ht="12" hidden="false" customHeight="true" outlineLevel="0" collapsed="false">
      <c r="A532" s="333"/>
      <c r="B532" s="333"/>
      <c r="C532" s="333"/>
      <c r="D532" s="333"/>
      <c r="E532" s="333"/>
      <c r="F532" s="333"/>
      <c r="G532" s="333"/>
      <c r="H532" s="333"/>
      <c r="I532" s="333"/>
      <c r="J532" s="333"/>
      <c r="K532" s="333"/>
      <c r="L532" s="333"/>
      <c r="M532" s="333"/>
      <c r="N532" s="333"/>
      <c r="O532" s="333"/>
      <c r="P532" s="333"/>
      <c r="Q532" s="333"/>
      <c r="R532" s="333"/>
      <c r="S532" s="333"/>
      <c r="T532" s="333"/>
      <c r="U532" s="333"/>
      <c r="V532" s="333"/>
      <c r="W532" s="333"/>
      <c r="X532" s="333"/>
      <c r="Y532" s="333"/>
      <c r="Z532" s="333"/>
    </row>
    <row r="533" customFormat="false" ht="12" hidden="false" customHeight="true" outlineLevel="0" collapsed="false">
      <c r="A533" s="333"/>
      <c r="B533" s="333"/>
      <c r="C533" s="333"/>
      <c r="D533" s="333"/>
      <c r="E533" s="333"/>
      <c r="F533" s="333"/>
      <c r="G533" s="333"/>
      <c r="H533" s="333"/>
      <c r="I533" s="333"/>
      <c r="J533" s="333"/>
      <c r="K533" s="333"/>
      <c r="L533" s="333"/>
      <c r="M533" s="333"/>
      <c r="N533" s="333"/>
      <c r="O533" s="333"/>
      <c r="P533" s="333"/>
      <c r="Q533" s="333"/>
      <c r="R533" s="333"/>
      <c r="S533" s="333"/>
      <c r="T533" s="333"/>
      <c r="U533" s="333"/>
      <c r="V533" s="333"/>
      <c r="W533" s="333"/>
      <c r="X533" s="333"/>
      <c r="Y533" s="333"/>
      <c r="Z533" s="333"/>
    </row>
    <row r="534" customFormat="false" ht="12" hidden="false" customHeight="true" outlineLevel="0" collapsed="false">
      <c r="A534" s="333"/>
      <c r="B534" s="333"/>
      <c r="C534" s="333"/>
      <c r="D534" s="333"/>
      <c r="E534" s="333"/>
      <c r="F534" s="333"/>
      <c r="G534" s="333"/>
      <c r="H534" s="333"/>
      <c r="I534" s="333"/>
      <c r="J534" s="333"/>
      <c r="K534" s="333"/>
      <c r="L534" s="333"/>
      <c r="M534" s="333"/>
      <c r="N534" s="333"/>
      <c r="O534" s="333"/>
      <c r="P534" s="333"/>
      <c r="Q534" s="333"/>
      <c r="R534" s="333"/>
      <c r="S534" s="333"/>
      <c r="T534" s="333"/>
      <c r="U534" s="333"/>
      <c r="V534" s="333"/>
      <c r="W534" s="333"/>
      <c r="X534" s="333"/>
      <c r="Y534" s="333"/>
      <c r="Z534" s="333"/>
    </row>
    <row r="535" customFormat="false" ht="12" hidden="false" customHeight="true" outlineLevel="0" collapsed="false">
      <c r="A535" s="333"/>
      <c r="B535" s="333"/>
      <c r="C535" s="333"/>
      <c r="D535" s="333"/>
      <c r="E535" s="333"/>
      <c r="F535" s="333"/>
      <c r="G535" s="333"/>
      <c r="H535" s="333"/>
      <c r="I535" s="333"/>
      <c r="J535" s="333"/>
      <c r="K535" s="333"/>
      <c r="L535" s="333"/>
      <c r="M535" s="333"/>
      <c r="N535" s="333"/>
      <c r="O535" s="333"/>
      <c r="P535" s="333"/>
      <c r="Q535" s="333"/>
      <c r="R535" s="333"/>
      <c r="S535" s="333"/>
      <c r="T535" s="333"/>
      <c r="U535" s="333"/>
      <c r="V535" s="333"/>
      <c r="W535" s="333"/>
      <c r="X535" s="333"/>
      <c r="Y535" s="333"/>
      <c r="Z535" s="333"/>
    </row>
    <row r="536" customFormat="false" ht="12" hidden="false" customHeight="true" outlineLevel="0" collapsed="false">
      <c r="A536" s="333"/>
      <c r="B536" s="333"/>
      <c r="C536" s="333"/>
      <c r="D536" s="333"/>
      <c r="E536" s="333"/>
      <c r="F536" s="333"/>
      <c r="G536" s="333"/>
      <c r="H536" s="333"/>
      <c r="I536" s="333"/>
      <c r="J536" s="333"/>
      <c r="K536" s="333"/>
      <c r="L536" s="333"/>
      <c r="M536" s="333"/>
      <c r="N536" s="333"/>
      <c r="O536" s="333"/>
      <c r="P536" s="333"/>
      <c r="Q536" s="333"/>
      <c r="R536" s="333"/>
      <c r="S536" s="333"/>
      <c r="T536" s="333"/>
      <c r="U536" s="333"/>
      <c r="V536" s="333"/>
      <c r="W536" s="333"/>
      <c r="X536" s="333"/>
      <c r="Y536" s="333"/>
      <c r="Z536" s="333"/>
    </row>
    <row r="537" customFormat="false" ht="12" hidden="false" customHeight="true" outlineLevel="0" collapsed="false">
      <c r="A537" s="333"/>
      <c r="B537" s="333"/>
      <c r="C537" s="333"/>
      <c r="D537" s="333"/>
      <c r="E537" s="333"/>
      <c r="F537" s="333"/>
      <c r="G537" s="333"/>
      <c r="H537" s="333"/>
      <c r="I537" s="333"/>
      <c r="J537" s="333"/>
      <c r="K537" s="333"/>
      <c r="L537" s="333"/>
      <c r="M537" s="333"/>
      <c r="N537" s="333"/>
      <c r="O537" s="333"/>
      <c r="P537" s="333"/>
      <c r="Q537" s="333"/>
      <c r="R537" s="333"/>
      <c r="S537" s="333"/>
      <c r="T537" s="333"/>
      <c r="U537" s="333"/>
      <c r="V537" s="333"/>
      <c r="W537" s="333"/>
      <c r="X537" s="333"/>
      <c r="Y537" s="333"/>
      <c r="Z537" s="333"/>
    </row>
    <row r="538" customFormat="false" ht="12" hidden="false" customHeight="true" outlineLevel="0" collapsed="false">
      <c r="A538" s="333"/>
      <c r="B538" s="333"/>
      <c r="C538" s="333"/>
      <c r="D538" s="333"/>
      <c r="E538" s="333"/>
      <c r="F538" s="333"/>
      <c r="G538" s="333"/>
      <c r="H538" s="333"/>
      <c r="I538" s="333"/>
      <c r="J538" s="333"/>
      <c r="K538" s="333"/>
      <c r="L538" s="333"/>
      <c r="M538" s="333"/>
      <c r="N538" s="333"/>
      <c r="O538" s="333"/>
      <c r="P538" s="333"/>
      <c r="Q538" s="333"/>
      <c r="R538" s="333"/>
      <c r="S538" s="333"/>
      <c r="T538" s="333"/>
      <c r="U538" s="333"/>
      <c r="V538" s="333"/>
      <c r="W538" s="333"/>
      <c r="X538" s="333"/>
      <c r="Y538" s="333"/>
      <c r="Z538" s="333"/>
    </row>
    <row r="539" customFormat="false" ht="12" hidden="false" customHeight="true" outlineLevel="0" collapsed="false">
      <c r="A539" s="333"/>
      <c r="B539" s="333"/>
      <c r="C539" s="333"/>
      <c r="D539" s="333"/>
      <c r="E539" s="333"/>
      <c r="F539" s="333"/>
      <c r="G539" s="333"/>
      <c r="H539" s="333"/>
      <c r="I539" s="333"/>
      <c r="J539" s="333"/>
      <c r="K539" s="333"/>
      <c r="L539" s="333"/>
      <c r="M539" s="333"/>
      <c r="N539" s="333"/>
      <c r="O539" s="333"/>
      <c r="P539" s="333"/>
      <c r="Q539" s="333"/>
      <c r="R539" s="333"/>
      <c r="S539" s="333"/>
      <c r="T539" s="333"/>
      <c r="U539" s="333"/>
      <c r="V539" s="333"/>
      <c r="W539" s="333"/>
      <c r="X539" s="333"/>
      <c r="Y539" s="333"/>
      <c r="Z539" s="333"/>
    </row>
    <row r="540" customFormat="false" ht="12" hidden="false" customHeight="true" outlineLevel="0" collapsed="false">
      <c r="A540" s="333"/>
      <c r="B540" s="333"/>
      <c r="C540" s="333"/>
      <c r="D540" s="333"/>
      <c r="E540" s="333"/>
      <c r="F540" s="333"/>
      <c r="G540" s="333"/>
      <c r="H540" s="333"/>
      <c r="I540" s="333"/>
      <c r="J540" s="333"/>
      <c r="K540" s="333"/>
      <c r="L540" s="333"/>
      <c r="M540" s="333"/>
      <c r="N540" s="333"/>
      <c r="O540" s="333"/>
      <c r="P540" s="333"/>
      <c r="Q540" s="333"/>
      <c r="R540" s="333"/>
      <c r="S540" s="333"/>
      <c r="T540" s="333"/>
      <c r="U540" s="333"/>
      <c r="V540" s="333"/>
      <c r="W540" s="333"/>
      <c r="X540" s="333"/>
      <c r="Y540" s="333"/>
      <c r="Z540" s="333"/>
    </row>
    <row r="541" customFormat="false" ht="12" hidden="false" customHeight="true" outlineLevel="0" collapsed="false">
      <c r="A541" s="333"/>
      <c r="B541" s="333"/>
      <c r="C541" s="333"/>
      <c r="D541" s="333"/>
      <c r="E541" s="333"/>
      <c r="F541" s="333"/>
      <c r="G541" s="333"/>
      <c r="H541" s="333"/>
      <c r="I541" s="333"/>
      <c r="J541" s="333"/>
      <c r="K541" s="333"/>
      <c r="L541" s="333"/>
      <c r="M541" s="333"/>
      <c r="N541" s="333"/>
      <c r="O541" s="333"/>
      <c r="P541" s="333"/>
      <c r="Q541" s="333"/>
      <c r="R541" s="333"/>
      <c r="S541" s="333"/>
      <c r="T541" s="333"/>
      <c r="U541" s="333"/>
      <c r="V541" s="333"/>
      <c r="W541" s="333"/>
      <c r="X541" s="333"/>
      <c r="Y541" s="333"/>
      <c r="Z541" s="333"/>
    </row>
    <row r="542" customFormat="false" ht="12" hidden="false" customHeight="true" outlineLevel="0" collapsed="false">
      <c r="A542" s="333"/>
      <c r="B542" s="333"/>
      <c r="C542" s="333"/>
      <c r="D542" s="333"/>
      <c r="E542" s="333"/>
      <c r="F542" s="333"/>
      <c r="G542" s="333"/>
      <c r="H542" s="333"/>
      <c r="I542" s="333"/>
      <c r="J542" s="333"/>
      <c r="K542" s="333"/>
      <c r="L542" s="333"/>
      <c r="M542" s="333"/>
      <c r="N542" s="333"/>
      <c r="O542" s="333"/>
      <c r="P542" s="333"/>
      <c r="Q542" s="333"/>
      <c r="R542" s="333"/>
      <c r="S542" s="333"/>
      <c r="T542" s="333"/>
      <c r="U542" s="333"/>
      <c r="V542" s="333"/>
      <c r="W542" s="333"/>
      <c r="X542" s="333"/>
      <c r="Y542" s="333"/>
      <c r="Z542" s="333"/>
    </row>
    <row r="543" customFormat="false" ht="12" hidden="false" customHeight="true" outlineLevel="0" collapsed="false">
      <c r="A543" s="333"/>
      <c r="B543" s="333"/>
      <c r="C543" s="333"/>
      <c r="D543" s="333"/>
      <c r="E543" s="333"/>
      <c r="F543" s="333"/>
      <c r="G543" s="333"/>
      <c r="H543" s="333"/>
      <c r="I543" s="333"/>
      <c r="J543" s="333"/>
      <c r="K543" s="333"/>
      <c r="L543" s="333"/>
      <c r="M543" s="333"/>
      <c r="N543" s="333"/>
      <c r="O543" s="333"/>
      <c r="P543" s="333"/>
      <c r="Q543" s="333"/>
      <c r="R543" s="333"/>
      <c r="S543" s="333"/>
      <c r="T543" s="333"/>
      <c r="U543" s="333"/>
      <c r="V543" s="333"/>
      <c r="W543" s="333"/>
      <c r="X543" s="333"/>
      <c r="Y543" s="333"/>
      <c r="Z543" s="333"/>
    </row>
    <row r="544" customFormat="false" ht="12" hidden="false" customHeight="true" outlineLevel="0" collapsed="false">
      <c r="A544" s="333"/>
      <c r="B544" s="333"/>
      <c r="C544" s="333"/>
      <c r="D544" s="333"/>
      <c r="E544" s="333"/>
      <c r="F544" s="333"/>
      <c r="G544" s="333"/>
      <c r="H544" s="333"/>
      <c r="I544" s="333"/>
      <c r="J544" s="333"/>
      <c r="K544" s="333"/>
      <c r="L544" s="333"/>
      <c r="M544" s="333"/>
      <c r="N544" s="333"/>
      <c r="O544" s="333"/>
      <c r="P544" s="333"/>
      <c r="Q544" s="333"/>
      <c r="R544" s="333"/>
      <c r="S544" s="333"/>
      <c r="T544" s="333"/>
      <c r="U544" s="333"/>
      <c r="V544" s="333"/>
      <c r="W544" s="333"/>
      <c r="X544" s="333"/>
      <c r="Y544" s="333"/>
      <c r="Z544" s="333"/>
    </row>
    <row r="545" customFormat="false" ht="12" hidden="false" customHeight="true" outlineLevel="0" collapsed="false">
      <c r="A545" s="333"/>
      <c r="B545" s="333"/>
      <c r="C545" s="333"/>
      <c r="D545" s="333"/>
      <c r="E545" s="333"/>
      <c r="F545" s="333"/>
      <c r="G545" s="333"/>
      <c r="H545" s="333"/>
      <c r="I545" s="333"/>
      <c r="J545" s="333"/>
      <c r="K545" s="333"/>
      <c r="L545" s="333"/>
      <c r="M545" s="333"/>
      <c r="N545" s="333"/>
      <c r="O545" s="333"/>
      <c r="P545" s="333"/>
      <c r="Q545" s="333"/>
      <c r="R545" s="333"/>
      <c r="S545" s="333"/>
      <c r="T545" s="333"/>
      <c r="U545" s="333"/>
      <c r="V545" s="333"/>
      <c r="W545" s="333"/>
      <c r="X545" s="333"/>
      <c r="Y545" s="333"/>
      <c r="Z545" s="333"/>
    </row>
    <row r="546" customFormat="false" ht="12" hidden="false" customHeight="true" outlineLevel="0" collapsed="false">
      <c r="A546" s="333"/>
      <c r="B546" s="333"/>
      <c r="C546" s="333"/>
      <c r="D546" s="333"/>
      <c r="E546" s="333"/>
      <c r="F546" s="333"/>
      <c r="G546" s="333"/>
      <c r="H546" s="333"/>
      <c r="I546" s="333"/>
      <c r="J546" s="333"/>
      <c r="K546" s="333"/>
      <c r="L546" s="333"/>
      <c r="M546" s="333"/>
      <c r="N546" s="333"/>
      <c r="O546" s="333"/>
      <c r="P546" s="333"/>
      <c r="Q546" s="333"/>
      <c r="R546" s="333"/>
      <c r="S546" s="333"/>
      <c r="T546" s="333"/>
      <c r="U546" s="333"/>
      <c r="V546" s="333"/>
      <c r="W546" s="333"/>
      <c r="X546" s="333"/>
      <c r="Y546" s="333"/>
      <c r="Z546" s="333"/>
    </row>
    <row r="547" customFormat="false" ht="12" hidden="false" customHeight="true" outlineLevel="0" collapsed="false">
      <c r="A547" s="333"/>
      <c r="B547" s="333"/>
      <c r="C547" s="333"/>
      <c r="D547" s="333"/>
      <c r="E547" s="333"/>
      <c r="F547" s="333"/>
      <c r="G547" s="333"/>
      <c r="H547" s="333"/>
      <c r="I547" s="333"/>
      <c r="J547" s="333"/>
      <c r="K547" s="333"/>
      <c r="L547" s="333"/>
      <c r="M547" s="333"/>
      <c r="N547" s="333"/>
      <c r="O547" s="333"/>
      <c r="P547" s="333"/>
      <c r="Q547" s="333"/>
      <c r="R547" s="333"/>
      <c r="S547" s="333"/>
      <c r="T547" s="333"/>
      <c r="U547" s="333"/>
      <c r="V547" s="333"/>
      <c r="W547" s="333"/>
      <c r="X547" s="333"/>
      <c r="Y547" s="333"/>
      <c r="Z547" s="333"/>
    </row>
    <row r="548" customFormat="false" ht="12" hidden="false" customHeight="true" outlineLevel="0" collapsed="false">
      <c r="A548" s="333"/>
      <c r="B548" s="333"/>
      <c r="C548" s="333"/>
      <c r="D548" s="333"/>
      <c r="E548" s="333"/>
      <c r="F548" s="333"/>
      <c r="G548" s="333"/>
      <c r="H548" s="333"/>
      <c r="I548" s="333"/>
      <c r="J548" s="333"/>
      <c r="K548" s="333"/>
      <c r="L548" s="333"/>
      <c r="M548" s="333"/>
      <c r="N548" s="333"/>
      <c r="O548" s="333"/>
      <c r="P548" s="333"/>
      <c r="Q548" s="333"/>
      <c r="R548" s="333"/>
      <c r="S548" s="333"/>
      <c r="T548" s="333"/>
      <c r="U548" s="333"/>
      <c r="V548" s="333"/>
      <c r="W548" s="333"/>
      <c r="X548" s="333"/>
      <c r="Y548" s="333"/>
      <c r="Z548" s="333"/>
    </row>
    <row r="549" customFormat="false" ht="12" hidden="false" customHeight="true" outlineLevel="0" collapsed="false">
      <c r="A549" s="333"/>
      <c r="B549" s="333"/>
      <c r="C549" s="333"/>
      <c r="D549" s="333"/>
      <c r="E549" s="333"/>
      <c r="F549" s="333"/>
      <c r="G549" s="333"/>
      <c r="H549" s="333"/>
      <c r="I549" s="333"/>
      <c r="J549" s="333"/>
      <c r="K549" s="333"/>
      <c r="L549" s="333"/>
      <c r="M549" s="333"/>
      <c r="N549" s="333"/>
      <c r="O549" s="333"/>
      <c r="P549" s="333"/>
      <c r="Q549" s="333"/>
      <c r="R549" s="333"/>
      <c r="S549" s="333"/>
      <c r="T549" s="333"/>
      <c r="U549" s="333"/>
      <c r="V549" s="333"/>
      <c r="W549" s="333"/>
      <c r="X549" s="333"/>
      <c r="Y549" s="333"/>
      <c r="Z549" s="333"/>
    </row>
    <row r="550" customFormat="false" ht="12" hidden="false" customHeight="true" outlineLevel="0" collapsed="false">
      <c r="A550" s="333"/>
      <c r="B550" s="333"/>
      <c r="C550" s="333"/>
      <c r="D550" s="333"/>
      <c r="E550" s="333"/>
      <c r="F550" s="333"/>
      <c r="G550" s="333"/>
      <c r="H550" s="333"/>
      <c r="I550" s="333"/>
      <c r="J550" s="333"/>
      <c r="K550" s="333"/>
      <c r="L550" s="333"/>
      <c r="M550" s="333"/>
      <c r="N550" s="333"/>
      <c r="O550" s="333"/>
      <c r="P550" s="333"/>
      <c r="Q550" s="333"/>
      <c r="R550" s="333"/>
      <c r="S550" s="333"/>
      <c r="T550" s="333"/>
      <c r="U550" s="333"/>
      <c r="V550" s="333"/>
      <c r="W550" s="333"/>
      <c r="X550" s="333"/>
      <c r="Y550" s="333"/>
      <c r="Z550" s="333"/>
    </row>
    <row r="551" customFormat="false" ht="12" hidden="false" customHeight="true" outlineLevel="0" collapsed="false">
      <c r="A551" s="333"/>
      <c r="B551" s="333"/>
      <c r="C551" s="333"/>
      <c r="D551" s="333"/>
      <c r="E551" s="333"/>
      <c r="F551" s="333"/>
      <c r="G551" s="333"/>
      <c r="H551" s="333"/>
      <c r="I551" s="333"/>
      <c r="J551" s="333"/>
      <c r="K551" s="333"/>
      <c r="L551" s="333"/>
      <c r="M551" s="333"/>
      <c r="N551" s="333"/>
      <c r="O551" s="333"/>
      <c r="P551" s="333"/>
      <c r="Q551" s="333"/>
      <c r="R551" s="333"/>
      <c r="S551" s="333"/>
      <c r="T551" s="333"/>
      <c r="U551" s="333"/>
      <c r="V551" s="333"/>
      <c r="W551" s="333"/>
      <c r="X551" s="333"/>
      <c r="Y551" s="333"/>
      <c r="Z551" s="333"/>
    </row>
    <row r="552" customFormat="false" ht="12" hidden="false" customHeight="true" outlineLevel="0" collapsed="false">
      <c r="A552" s="333"/>
      <c r="B552" s="333"/>
      <c r="C552" s="333"/>
      <c r="D552" s="333"/>
      <c r="E552" s="333"/>
      <c r="F552" s="333"/>
      <c r="G552" s="333"/>
      <c r="H552" s="333"/>
      <c r="I552" s="333"/>
      <c r="J552" s="333"/>
      <c r="K552" s="333"/>
      <c r="L552" s="333"/>
      <c r="M552" s="333"/>
      <c r="N552" s="333"/>
      <c r="O552" s="333"/>
      <c r="P552" s="333"/>
      <c r="Q552" s="333"/>
      <c r="R552" s="333"/>
      <c r="S552" s="333"/>
      <c r="T552" s="333"/>
      <c r="U552" s="333"/>
      <c r="V552" s="333"/>
      <c r="W552" s="333"/>
      <c r="X552" s="333"/>
      <c r="Y552" s="333"/>
      <c r="Z552" s="333"/>
    </row>
    <row r="553" customFormat="false" ht="12" hidden="false" customHeight="true" outlineLevel="0" collapsed="false">
      <c r="A553" s="333"/>
      <c r="B553" s="333"/>
      <c r="C553" s="333"/>
      <c r="D553" s="333"/>
      <c r="E553" s="333"/>
      <c r="F553" s="333"/>
      <c r="G553" s="333"/>
      <c r="H553" s="333"/>
      <c r="I553" s="333"/>
      <c r="J553" s="333"/>
      <c r="K553" s="333"/>
      <c r="L553" s="333"/>
      <c r="M553" s="333"/>
      <c r="N553" s="333"/>
      <c r="O553" s="333"/>
      <c r="P553" s="333"/>
      <c r="Q553" s="333"/>
      <c r="R553" s="333"/>
      <c r="S553" s="333"/>
      <c r="T553" s="333"/>
      <c r="U553" s="333"/>
      <c r="V553" s="333"/>
      <c r="W553" s="333"/>
      <c r="X553" s="333"/>
      <c r="Y553" s="333"/>
      <c r="Z553" s="333"/>
    </row>
    <row r="554" customFormat="false" ht="12" hidden="false" customHeight="true" outlineLevel="0" collapsed="false">
      <c r="A554" s="333"/>
      <c r="B554" s="333"/>
      <c r="C554" s="333"/>
      <c r="D554" s="333"/>
      <c r="E554" s="333"/>
      <c r="F554" s="333"/>
      <c r="G554" s="333"/>
      <c r="H554" s="333"/>
      <c r="I554" s="333"/>
      <c r="J554" s="333"/>
      <c r="K554" s="333"/>
      <c r="L554" s="333"/>
      <c r="M554" s="333"/>
      <c r="N554" s="333"/>
      <c r="O554" s="333"/>
      <c r="P554" s="333"/>
      <c r="Q554" s="333"/>
      <c r="R554" s="333"/>
      <c r="S554" s="333"/>
      <c r="T554" s="333"/>
      <c r="U554" s="333"/>
      <c r="V554" s="333"/>
      <c r="W554" s="333"/>
      <c r="X554" s="333"/>
      <c r="Y554" s="333"/>
      <c r="Z554" s="333"/>
    </row>
    <row r="555" customFormat="false" ht="12" hidden="false" customHeight="true" outlineLevel="0" collapsed="false">
      <c r="A555" s="333"/>
      <c r="B555" s="333"/>
      <c r="C555" s="333"/>
      <c r="D555" s="333"/>
      <c r="E555" s="333"/>
      <c r="F555" s="333"/>
      <c r="G555" s="333"/>
      <c r="H555" s="333"/>
      <c r="I555" s="333"/>
      <c r="J555" s="333"/>
      <c r="K555" s="333"/>
      <c r="L555" s="333"/>
      <c r="M555" s="333"/>
      <c r="N555" s="333"/>
      <c r="O555" s="333"/>
      <c r="P555" s="333"/>
      <c r="Q555" s="333"/>
      <c r="R555" s="333"/>
      <c r="S555" s="333"/>
      <c r="T555" s="333"/>
      <c r="U555" s="333"/>
      <c r="V555" s="333"/>
      <c r="W555" s="333"/>
      <c r="X555" s="333"/>
      <c r="Y555" s="333"/>
      <c r="Z555" s="333"/>
    </row>
    <row r="556" customFormat="false" ht="12" hidden="false" customHeight="true" outlineLevel="0" collapsed="false">
      <c r="A556" s="333"/>
      <c r="B556" s="333"/>
      <c r="C556" s="333"/>
      <c r="D556" s="333"/>
      <c r="E556" s="333"/>
      <c r="F556" s="333"/>
      <c r="G556" s="333"/>
      <c r="H556" s="333"/>
      <c r="I556" s="333"/>
      <c r="J556" s="333"/>
      <c r="K556" s="333"/>
      <c r="L556" s="333"/>
      <c r="M556" s="333"/>
      <c r="N556" s="333"/>
      <c r="O556" s="333"/>
      <c r="P556" s="333"/>
      <c r="Q556" s="333"/>
      <c r="R556" s="333"/>
      <c r="S556" s="333"/>
      <c r="T556" s="333"/>
      <c r="U556" s="333"/>
      <c r="V556" s="333"/>
      <c r="W556" s="333"/>
      <c r="X556" s="333"/>
      <c r="Y556" s="333"/>
      <c r="Z556" s="333"/>
    </row>
    <row r="557" customFormat="false" ht="12" hidden="false" customHeight="true" outlineLevel="0" collapsed="false">
      <c r="A557" s="333"/>
      <c r="B557" s="333"/>
      <c r="C557" s="333"/>
      <c r="D557" s="333"/>
      <c r="E557" s="333"/>
      <c r="F557" s="333"/>
      <c r="G557" s="333"/>
      <c r="H557" s="333"/>
      <c r="I557" s="333"/>
      <c r="J557" s="333"/>
      <c r="K557" s="333"/>
      <c r="L557" s="333"/>
      <c r="M557" s="333"/>
      <c r="N557" s="333"/>
      <c r="O557" s="333"/>
      <c r="P557" s="333"/>
      <c r="Q557" s="333"/>
      <c r="R557" s="333"/>
      <c r="S557" s="333"/>
      <c r="T557" s="333"/>
      <c r="U557" s="333"/>
      <c r="V557" s="333"/>
      <c r="W557" s="333"/>
      <c r="X557" s="333"/>
      <c r="Y557" s="333"/>
      <c r="Z557" s="333"/>
    </row>
    <row r="558" customFormat="false" ht="12" hidden="false" customHeight="true" outlineLevel="0" collapsed="false">
      <c r="A558" s="333"/>
      <c r="B558" s="333"/>
      <c r="C558" s="333"/>
      <c r="D558" s="333"/>
      <c r="E558" s="333"/>
      <c r="F558" s="333"/>
      <c r="G558" s="333"/>
      <c r="H558" s="333"/>
      <c r="I558" s="333"/>
      <c r="J558" s="333"/>
      <c r="K558" s="333"/>
      <c r="L558" s="333"/>
      <c r="M558" s="333"/>
      <c r="N558" s="333"/>
      <c r="O558" s="333"/>
      <c r="P558" s="333"/>
      <c r="Q558" s="333"/>
      <c r="R558" s="333"/>
      <c r="S558" s="333"/>
      <c r="T558" s="333"/>
      <c r="U558" s="333"/>
      <c r="V558" s="333"/>
      <c r="W558" s="333"/>
      <c r="X558" s="333"/>
      <c r="Y558" s="333"/>
      <c r="Z558" s="333"/>
    </row>
    <row r="559" customFormat="false" ht="12" hidden="false" customHeight="true" outlineLevel="0" collapsed="false">
      <c r="A559" s="333"/>
      <c r="B559" s="333"/>
      <c r="C559" s="333"/>
      <c r="D559" s="333"/>
      <c r="E559" s="333"/>
      <c r="F559" s="333"/>
      <c r="G559" s="333"/>
      <c r="H559" s="333"/>
      <c r="I559" s="333"/>
      <c r="J559" s="333"/>
      <c r="K559" s="333"/>
      <c r="L559" s="333"/>
      <c r="M559" s="333"/>
      <c r="N559" s="333"/>
      <c r="O559" s="333"/>
      <c r="P559" s="333"/>
      <c r="Q559" s="333"/>
      <c r="R559" s="333"/>
      <c r="S559" s="333"/>
      <c r="T559" s="333"/>
      <c r="U559" s="333"/>
      <c r="V559" s="333"/>
      <c r="W559" s="333"/>
      <c r="X559" s="333"/>
      <c r="Y559" s="333"/>
      <c r="Z559" s="333"/>
    </row>
    <row r="560" customFormat="false" ht="12" hidden="false" customHeight="true" outlineLevel="0" collapsed="false">
      <c r="A560" s="333"/>
      <c r="B560" s="333"/>
      <c r="C560" s="333"/>
      <c r="D560" s="333"/>
      <c r="E560" s="333"/>
      <c r="F560" s="333"/>
      <c r="G560" s="333"/>
      <c r="H560" s="333"/>
      <c r="I560" s="333"/>
      <c r="J560" s="333"/>
      <c r="K560" s="333"/>
      <c r="L560" s="333"/>
      <c r="M560" s="333"/>
      <c r="N560" s="333"/>
      <c r="O560" s="333"/>
      <c r="P560" s="333"/>
      <c r="Q560" s="333"/>
      <c r="R560" s="333"/>
      <c r="S560" s="333"/>
      <c r="T560" s="333"/>
      <c r="U560" s="333"/>
      <c r="V560" s="333"/>
      <c r="W560" s="333"/>
      <c r="X560" s="333"/>
      <c r="Y560" s="333"/>
      <c r="Z560" s="333"/>
    </row>
    <row r="561" customFormat="false" ht="12" hidden="false" customHeight="true" outlineLevel="0" collapsed="false">
      <c r="A561" s="333"/>
      <c r="B561" s="333"/>
      <c r="C561" s="333"/>
      <c r="D561" s="333"/>
      <c r="E561" s="333"/>
      <c r="F561" s="333"/>
      <c r="G561" s="333"/>
      <c r="H561" s="333"/>
      <c r="I561" s="333"/>
      <c r="J561" s="333"/>
      <c r="K561" s="333"/>
      <c r="L561" s="333"/>
      <c r="M561" s="333"/>
      <c r="N561" s="333"/>
      <c r="O561" s="333"/>
      <c r="P561" s="333"/>
      <c r="Q561" s="333"/>
      <c r="R561" s="333"/>
      <c r="S561" s="333"/>
      <c r="T561" s="333"/>
      <c r="U561" s="333"/>
      <c r="V561" s="333"/>
      <c r="W561" s="333"/>
      <c r="X561" s="333"/>
      <c r="Y561" s="333"/>
      <c r="Z561" s="333"/>
    </row>
    <row r="562" customFormat="false" ht="12" hidden="false" customHeight="true" outlineLevel="0" collapsed="false">
      <c r="A562" s="333"/>
      <c r="B562" s="333"/>
      <c r="C562" s="333"/>
      <c r="D562" s="333"/>
      <c r="E562" s="333"/>
      <c r="F562" s="333"/>
      <c r="G562" s="333"/>
      <c r="H562" s="333"/>
      <c r="I562" s="333"/>
      <c r="J562" s="333"/>
      <c r="K562" s="333"/>
      <c r="L562" s="333"/>
      <c r="M562" s="333"/>
      <c r="N562" s="333"/>
      <c r="O562" s="333"/>
      <c r="P562" s="333"/>
      <c r="Q562" s="333"/>
      <c r="R562" s="333"/>
      <c r="S562" s="333"/>
      <c r="T562" s="333"/>
      <c r="U562" s="333"/>
      <c r="V562" s="333"/>
      <c r="W562" s="333"/>
      <c r="X562" s="333"/>
      <c r="Y562" s="333"/>
      <c r="Z562" s="333"/>
    </row>
    <row r="563" customFormat="false" ht="12" hidden="false" customHeight="true" outlineLevel="0" collapsed="false">
      <c r="A563" s="333"/>
      <c r="B563" s="333"/>
      <c r="C563" s="333"/>
      <c r="D563" s="333"/>
      <c r="E563" s="333"/>
      <c r="F563" s="333"/>
      <c r="G563" s="333"/>
      <c r="H563" s="333"/>
      <c r="I563" s="333"/>
      <c r="J563" s="333"/>
      <c r="K563" s="333"/>
      <c r="L563" s="333"/>
      <c r="M563" s="333"/>
      <c r="N563" s="333"/>
      <c r="O563" s="333"/>
      <c r="P563" s="333"/>
      <c r="Q563" s="333"/>
      <c r="R563" s="333"/>
      <c r="S563" s="333"/>
      <c r="T563" s="333"/>
      <c r="U563" s="333"/>
      <c r="V563" s="333"/>
      <c r="W563" s="333"/>
      <c r="X563" s="333"/>
      <c r="Y563" s="333"/>
      <c r="Z563" s="333"/>
    </row>
    <row r="564" customFormat="false" ht="12" hidden="false" customHeight="true" outlineLevel="0" collapsed="false">
      <c r="A564" s="333"/>
      <c r="B564" s="333"/>
      <c r="C564" s="333"/>
      <c r="D564" s="333"/>
      <c r="E564" s="333"/>
      <c r="F564" s="333"/>
      <c r="G564" s="333"/>
      <c r="H564" s="333"/>
      <c r="I564" s="333"/>
      <c r="J564" s="333"/>
      <c r="K564" s="333"/>
      <c r="L564" s="333"/>
      <c r="M564" s="333"/>
      <c r="N564" s="333"/>
      <c r="O564" s="333"/>
      <c r="P564" s="333"/>
      <c r="Q564" s="333"/>
      <c r="R564" s="333"/>
      <c r="S564" s="333"/>
      <c r="T564" s="333"/>
      <c r="U564" s="333"/>
      <c r="V564" s="333"/>
      <c r="W564" s="333"/>
      <c r="X564" s="333"/>
      <c r="Y564" s="333"/>
      <c r="Z564" s="333"/>
    </row>
    <row r="565" customFormat="false" ht="12" hidden="false" customHeight="true" outlineLevel="0" collapsed="false">
      <c r="A565" s="333"/>
      <c r="B565" s="333"/>
      <c r="C565" s="333"/>
      <c r="D565" s="333"/>
      <c r="E565" s="333"/>
      <c r="F565" s="333"/>
      <c r="G565" s="333"/>
      <c r="H565" s="333"/>
      <c r="I565" s="333"/>
      <c r="J565" s="333"/>
      <c r="K565" s="333"/>
      <c r="L565" s="333"/>
      <c r="M565" s="333"/>
      <c r="N565" s="333"/>
      <c r="O565" s="333"/>
      <c r="P565" s="333"/>
      <c r="Q565" s="333"/>
      <c r="R565" s="333"/>
      <c r="S565" s="333"/>
      <c r="T565" s="333"/>
      <c r="U565" s="333"/>
      <c r="V565" s="333"/>
      <c r="W565" s="333"/>
      <c r="X565" s="333"/>
      <c r="Y565" s="333"/>
      <c r="Z565" s="333"/>
    </row>
    <row r="566" customFormat="false" ht="12" hidden="false" customHeight="true" outlineLevel="0" collapsed="false">
      <c r="A566" s="333"/>
      <c r="B566" s="333"/>
      <c r="C566" s="333"/>
      <c r="D566" s="333"/>
      <c r="E566" s="333"/>
      <c r="F566" s="333"/>
      <c r="G566" s="333"/>
      <c r="H566" s="333"/>
      <c r="I566" s="333"/>
      <c r="J566" s="333"/>
      <c r="K566" s="333"/>
      <c r="L566" s="333"/>
      <c r="M566" s="333"/>
      <c r="N566" s="333"/>
      <c r="O566" s="333"/>
      <c r="P566" s="333"/>
      <c r="Q566" s="333"/>
      <c r="R566" s="333"/>
      <c r="S566" s="333"/>
      <c r="T566" s="333"/>
      <c r="U566" s="333"/>
      <c r="V566" s="333"/>
      <c r="W566" s="333"/>
      <c r="X566" s="333"/>
      <c r="Y566" s="333"/>
      <c r="Z566" s="333"/>
    </row>
    <row r="567" customFormat="false" ht="12" hidden="false" customHeight="true" outlineLevel="0" collapsed="false">
      <c r="A567" s="333"/>
      <c r="B567" s="333"/>
      <c r="C567" s="333"/>
      <c r="D567" s="333"/>
      <c r="E567" s="333"/>
      <c r="F567" s="333"/>
      <c r="G567" s="333"/>
      <c r="H567" s="333"/>
      <c r="I567" s="333"/>
      <c r="J567" s="333"/>
      <c r="K567" s="333"/>
      <c r="L567" s="333"/>
      <c r="M567" s="333"/>
      <c r="N567" s="333"/>
      <c r="O567" s="333"/>
      <c r="P567" s="333"/>
      <c r="Q567" s="333"/>
      <c r="R567" s="333"/>
      <c r="S567" s="333"/>
      <c r="T567" s="333"/>
      <c r="U567" s="333"/>
      <c r="V567" s="333"/>
      <c r="W567" s="333"/>
      <c r="X567" s="333"/>
      <c r="Y567" s="333"/>
      <c r="Z567" s="333"/>
    </row>
    <row r="568" customFormat="false" ht="12" hidden="false" customHeight="true" outlineLevel="0" collapsed="false">
      <c r="A568" s="333"/>
      <c r="B568" s="333"/>
      <c r="C568" s="333"/>
      <c r="D568" s="333"/>
      <c r="E568" s="333"/>
      <c r="F568" s="333"/>
      <c r="G568" s="333"/>
      <c r="H568" s="333"/>
      <c r="I568" s="333"/>
      <c r="J568" s="333"/>
      <c r="K568" s="333"/>
      <c r="L568" s="333"/>
      <c r="M568" s="333"/>
      <c r="N568" s="333"/>
      <c r="O568" s="333"/>
      <c r="P568" s="333"/>
      <c r="Q568" s="333"/>
      <c r="R568" s="333"/>
      <c r="S568" s="333"/>
      <c r="T568" s="333"/>
      <c r="U568" s="333"/>
      <c r="V568" s="333"/>
      <c r="W568" s="333"/>
      <c r="X568" s="333"/>
      <c r="Y568" s="333"/>
      <c r="Z568" s="333"/>
    </row>
    <row r="569" customFormat="false" ht="12" hidden="false" customHeight="true" outlineLevel="0" collapsed="false">
      <c r="A569" s="333"/>
      <c r="B569" s="333"/>
      <c r="C569" s="333"/>
      <c r="D569" s="333"/>
      <c r="E569" s="333"/>
      <c r="F569" s="333"/>
      <c r="G569" s="333"/>
      <c r="H569" s="333"/>
      <c r="I569" s="333"/>
      <c r="J569" s="333"/>
      <c r="K569" s="333"/>
      <c r="L569" s="333"/>
      <c r="M569" s="333"/>
      <c r="N569" s="333"/>
      <c r="O569" s="333"/>
      <c r="P569" s="333"/>
      <c r="Q569" s="333"/>
      <c r="R569" s="333"/>
      <c r="S569" s="333"/>
      <c r="T569" s="333"/>
      <c r="U569" s="333"/>
      <c r="V569" s="333"/>
      <c r="W569" s="333"/>
      <c r="X569" s="333"/>
      <c r="Y569" s="333"/>
      <c r="Z569" s="333"/>
    </row>
    <row r="570" customFormat="false" ht="12" hidden="false" customHeight="true" outlineLevel="0" collapsed="false">
      <c r="A570" s="333"/>
      <c r="B570" s="333"/>
      <c r="C570" s="333"/>
      <c r="D570" s="333"/>
      <c r="E570" s="333"/>
      <c r="F570" s="333"/>
      <c r="G570" s="333"/>
      <c r="H570" s="333"/>
      <c r="I570" s="333"/>
      <c r="J570" s="333"/>
      <c r="K570" s="333"/>
      <c r="L570" s="333"/>
      <c r="M570" s="333"/>
      <c r="N570" s="333"/>
      <c r="O570" s="333"/>
      <c r="P570" s="333"/>
      <c r="Q570" s="333"/>
      <c r="R570" s="333"/>
      <c r="S570" s="333"/>
      <c r="T570" s="333"/>
      <c r="U570" s="333"/>
      <c r="V570" s="333"/>
      <c r="W570" s="333"/>
      <c r="X570" s="333"/>
      <c r="Y570" s="333"/>
      <c r="Z570" s="333"/>
    </row>
    <row r="571" customFormat="false" ht="12" hidden="false" customHeight="true" outlineLevel="0" collapsed="false">
      <c r="A571" s="333"/>
      <c r="B571" s="333"/>
      <c r="C571" s="333"/>
      <c r="D571" s="333"/>
      <c r="E571" s="333"/>
      <c r="F571" s="333"/>
      <c r="G571" s="333"/>
      <c r="H571" s="333"/>
      <c r="I571" s="333"/>
      <c r="J571" s="333"/>
      <c r="K571" s="333"/>
      <c r="L571" s="333"/>
      <c r="M571" s="333"/>
      <c r="N571" s="333"/>
      <c r="O571" s="333"/>
      <c r="P571" s="333"/>
      <c r="Q571" s="333"/>
      <c r="R571" s="333"/>
      <c r="S571" s="333"/>
      <c r="T571" s="333"/>
      <c r="U571" s="333"/>
      <c r="V571" s="333"/>
      <c r="W571" s="333"/>
      <c r="X571" s="333"/>
      <c r="Y571" s="333"/>
      <c r="Z571" s="333"/>
    </row>
    <row r="572" customFormat="false" ht="12" hidden="false" customHeight="true" outlineLevel="0" collapsed="false">
      <c r="A572" s="333"/>
      <c r="B572" s="333"/>
      <c r="C572" s="333"/>
      <c r="D572" s="333"/>
      <c r="E572" s="333"/>
      <c r="F572" s="333"/>
      <c r="G572" s="333"/>
      <c r="H572" s="333"/>
      <c r="I572" s="333"/>
      <c r="J572" s="333"/>
      <c r="K572" s="333"/>
      <c r="L572" s="333"/>
      <c r="M572" s="333"/>
      <c r="N572" s="333"/>
      <c r="O572" s="333"/>
      <c r="P572" s="333"/>
      <c r="Q572" s="333"/>
      <c r="R572" s="333"/>
      <c r="S572" s="333"/>
      <c r="T572" s="333"/>
      <c r="U572" s="333"/>
      <c r="V572" s="333"/>
      <c r="W572" s="333"/>
      <c r="X572" s="333"/>
      <c r="Y572" s="333"/>
      <c r="Z572" s="333"/>
    </row>
    <row r="573" customFormat="false" ht="12" hidden="false" customHeight="true" outlineLevel="0" collapsed="false">
      <c r="A573" s="333"/>
      <c r="B573" s="333"/>
      <c r="C573" s="333"/>
      <c r="D573" s="333"/>
      <c r="E573" s="333"/>
      <c r="F573" s="333"/>
      <c r="G573" s="333"/>
      <c r="H573" s="333"/>
      <c r="I573" s="333"/>
      <c r="J573" s="333"/>
      <c r="K573" s="333"/>
      <c r="L573" s="333"/>
      <c r="M573" s="333"/>
      <c r="N573" s="333"/>
      <c r="O573" s="333"/>
      <c r="P573" s="333"/>
      <c r="Q573" s="333"/>
      <c r="R573" s="333"/>
      <c r="S573" s="333"/>
      <c r="T573" s="333"/>
      <c r="U573" s="333"/>
      <c r="V573" s="333"/>
      <c r="W573" s="333"/>
      <c r="X573" s="333"/>
      <c r="Y573" s="333"/>
      <c r="Z573" s="333"/>
    </row>
    <row r="574" customFormat="false" ht="12" hidden="false" customHeight="true" outlineLevel="0" collapsed="false">
      <c r="A574" s="333"/>
      <c r="B574" s="333"/>
      <c r="C574" s="333"/>
      <c r="D574" s="333"/>
      <c r="E574" s="333"/>
      <c r="F574" s="333"/>
      <c r="G574" s="333"/>
      <c r="H574" s="333"/>
      <c r="I574" s="333"/>
      <c r="J574" s="333"/>
      <c r="K574" s="333"/>
      <c r="L574" s="333"/>
      <c r="M574" s="333"/>
      <c r="N574" s="333"/>
      <c r="O574" s="333"/>
      <c r="P574" s="333"/>
      <c r="Q574" s="333"/>
      <c r="R574" s="333"/>
      <c r="S574" s="333"/>
      <c r="T574" s="333"/>
      <c r="U574" s="333"/>
      <c r="V574" s="333"/>
      <c r="W574" s="333"/>
      <c r="X574" s="333"/>
      <c r="Y574" s="333"/>
      <c r="Z574" s="333"/>
    </row>
    <row r="575" customFormat="false" ht="12" hidden="false" customHeight="true" outlineLevel="0" collapsed="false">
      <c r="A575" s="333"/>
      <c r="B575" s="333"/>
      <c r="C575" s="333"/>
      <c r="D575" s="333"/>
      <c r="E575" s="333"/>
      <c r="F575" s="333"/>
      <c r="G575" s="333"/>
      <c r="H575" s="333"/>
      <c r="I575" s="333"/>
      <c r="J575" s="333"/>
      <c r="K575" s="333"/>
      <c r="L575" s="333"/>
      <c r="M575" s="333"/>
      <c r="N575" s="333"/>
      <c r="O575" s="333"/>
      <c r="P575" s="333"/>
      <c r="Q575" s="333"/>
      <c r="R575" s="333"/>
      <c r="S575" s="333"/>
      <c r="T575" s="333"/>
      <c r="U575" s="333"/>
      <c r="V575" s="333"/>
      <c r="W575" s="333"/>
      <c r="X575" s="333"/>
      <c r="Y575" s="333"/>
      <c r="Z575" s="333"/>
    </row>
    <row r="576" customFormat="false" ht="12" hidden="false" customHeight="true" outlineLevel="0" collapsed="false">
      <c r="A576" s="333"/>
      <c r="B576" s="333"/>
      <c r="C576" s="333"/>
      <c r="D576" s="333"/>
      <c r="E576" s="333"/>
      <c r="F576" s="333"/>
      <c r="G576" s="333"/>
      <c r="H576" s="333"/>
      <c r="I576" s="333"/>
      <c r="J576" s="333"/>
      <c r="K576" s="333"/>
      <c r="L576" s="333"/>
      <c r="M576" s="333"/>
      <c r="N576" s="333"/>
      <c r="O576" s="333"/>
      <c r="P576" s="333"/>
      <c r="Q576" s="333"/>
      <c r="R576" s="333"/>
      <c r="S576" s="333"/>
      <c r="T576" s="333"/>
      <c r="U576" s="333"/>
      <c r="V576" s="333"/>
      <c r="W576" s="333"/>
      <c r="X576" s="333"/>
      <c r="Y576" s="333"/>
      <c r="Z576" s="333"/>
    </row>
    <row r="577" customFormat="false" ht="12" hidden="false" customHeight="true" outlineLevel="0" collapsed="false">
      <c r="A577" s="333"/>
      <c r="B577" s="333"/>
      <c r="C577" s="333"/>
      <c r="D577" s="333"/>
      <c r="E577" s="333"/>
      <c r="F577" s="333"/>
      <c r="G577" s="333"/>
      <c r="H577" s="333"/>
      <c r="I577" s="333"/>
      <c r="J577" s="333"/>
      <c r="K577" s="333"/>
      <c r="L577" s="333"/>
      <c r="M577" s="333"/>
      <c r="N577" s="333"/>
      <c r="O577" s="333"/>
      <c r="P577" s="333"/>
      <c r="Q577" s="333"/>
      <c r="R577" s="333"/>
      <c r="S577" s="333"/>
      <c r="T577" s="333"/>
      <c r="U577" s="333"/>
      <c r="V577" s="333"/>
      <c r="W577" s="333"/>
      <c r="X577" s="333"/>
      <c r="Y577" s="333"/>
      <c r="Z577" s="333"/>
    </row>
    <row r="578" customFormat="false" ht="12" hidden="false" customHeight="true" outlineLevel="0" collapsed="false">
      <c r="A578" s="333"/>
      <c r="B578" s="333"/>
      <c r="C578" s="333"/>
      <c r="D578" s="333"/>
      <c r="E578" s="333"/>
      <c r="F578" s="333"/>
      <c r="G578" s="333"/>
      <c r="H578" s="333"/>
      <c r="I578" s="333"/>
      <c r="J578" s="333"/>
      <c r="K578" s="333"/>
      <c r="L578" s="333"/>
      <c r="M578" s="333"/>
      <c r="N578" s="333"/>
      <c r="O578" s="333"/>
      <c r="P578" s="333"/>
      <c r="Q578" s="333"/>
      <c r="R578" s="333"/>
      <c r="S578" s="333"/>
      <c r="T578" s="333"/>
      <c r="U578" s="333"/>
      <c r="V578" s="333"/>
      <c r="W578" s="333"/>
      <c r="X578" s="333"/>
      <c r="Y578" s="333"/>
      <c r="Z578" s="333"/>
    </row>
    <row r="579" customFormat="false" ht="12" hidden="false" customHeight="true" outlineLevel="0" collapsed="false">
      <c r="A579" s="333"/>
      <c r="B579" s="333"/>
      <c r="C579" s="333"/>
      <c r="D579" s="333"/>
      <c r="E579" s="333"/>
      <c r="F579" s="333"/>
      <c r="G579" s="333"/>
      <c r="H579" s="333"/>
      <c r="I579" s="333"/>
      <c r="J579" s="333"/>
      <c r="K579" s="333"/>
      <c r="L579" s="333"/>
      <c r="M579" s="333"/>
      <c r="N579" s="333"/>
      <c r="O579" s="333"/>
      <c r="P579" s="333"/>
      <c r="Q579" s="333"/>
      <c r="R579" s="333"/>
      <c r="S579" s="333"/>
      <c r="T579" s="333"/>
      <c r="U579" s="333"/>
      <c r="V579" s="333"/>
      <c r="W579" s="333"/>
      <c r="X579" s="333"/>
      <c r="Y579" s="333"/>
      <c r="Z579" s="333"/>
    </row>
    <row r="580" customFormat="false" ht="12" hidden="false" customHeight="true" outlineLevel="0" collapsed="false">
      <c r="A580" s="333"/>
      <c r="B580" s="333"/>
      <c r="C580" s="333"/>
      <c r="D580" s="333"/>
      <c r="E580" s="333"/>
      <c r="F580" s="333"/>
      <c r="G580" s="333"/>
      <c r="H580" s="333"/>
      <c r="I580" s="333"/>
      <c r="J580" s="333"/>
      <c r="K580" s="333"/>
      <c r="L580" s="333"/>
      <c r="M580" s="333"/>
      <c r="N580" s="333"/>
      <c r="O580" s="333"/>
      <c r="P580" s="333"/>
      <c r="Q580" s="333"/>
      <c r="R580" s="333"/>
      <c r="S580" s="333"/>
      <c r="T580" s="333"/>
      <c r="U580" s="333"/>
      <c r="V580" s="333"/>
      <c r="W580" s="333"/>
      <c r="X580" s="333"/>
      <c r="Y580" s="333"/>
      <c r="Z580" s="333"/>
    </row>
    <row r="581" customFormat="false" ht="12" hidden="false" customHeight="true" outlineLevel="0" collapsed="false">
      <c r="A581" s="333"/>
      <c r="B581" s="333"/>
      <c r="C581" s="333"/>
      <c r="D581" s="333"/>
      <c r="E581" s="333"/>
      <c r="F581" s="333"/>
      <c r="G581" s="333"/>
      <c r="H581" s="333"/>
      <c r="I581" s="333"/>
      <c r="J581" s="333"/>
      <c r="K581" s="333"/>
      <c r="L581" s="333"/>
      <c r="M581" s="333"/>
      <c r="N581" s="333"/>
      <c r="O581" s="333"/>
      <c r="P581" s="333"/>
      <c r="Q581" s="333"/>
      <c r="R581" s="333"/>
      <c r="S581" s="333"/>
      <c r="T581" s="333"/>
      <c r="U581" s="333"/>
      <c r="V581" s="333"/>
      <c r="W581" s="333"/>
      <c r="X581" s="333"/>
      <c r="Y581" s="333"/>
      <c r="Z581" s="333"/>
    </row>
    <row r="582" customFormat="false" ht="12" hidden="false" customHeight="true" outlineLevel="0" collapsed="false">
      <c r="A582" s="333"/>
      <c r="B582" s="333"/>
      <c r="C582" s="333"/>
      <c r="D582" s="333"/>
      <c r="E582" s="333"/>
      <c r="F582" s="333"/>
      <c r="G582" s="333"/>
      <c r="H582" s="333"/>
      <c r="I582" s="333"/>
      <c r="J582" s="333"/>
      <c r="K582" s="333"/>
      <c r="L582" s="333"/>
      <c r="M582" s="333"/>
      <c r="N582" s="333"/>
      <c r="O582" s="333"/>
      <c r="P582" s="333"/>
      <c r="Q582" s="333"/>
      <c r="R582" s="333"/>
      <c r="S582" s="333"/>
      <c r="T582" s="333"/>
      <c r="U582" s="333"/>
      <c r="V582" s="333"/>
      <c r="W582" s="333"/>
      <c r="X582" s="333"/>
      <c r="Y582" s="333"/>
      <c r="Z582" s="333"/>
    </row>
    <row r="583" customFormat="false" ht="12" hidden="false" customHeight="true" outlineLevel="0" collapsed="false">
      <c r="A583" s="333"/>
      <c r="B583" s="333"/>
      <c r="C583" s="333"/>
      <c r="D583" s="333"/>
      <c r="E583" s="333"/>
      <c r="F583" s="333"/>
      <c r="G583" s="333"/>
      <c r="H583" s="333"/>
      <c r="I583" s="333"/>
      <c r="J583" s="333"/>
      <c r="K583" s="333"/>
      <c r="L583" s="333"/>
      <c r="M583" s="333"/>
      <c r="N583" s="333"/>
      <c r="O583" s="333"/>
      <c r="P583" s="333"/>
      <c r="Q583" s="333"/>
      <c r="R583" s="333"/>
      <c r="S583" s="333"/>
      <c r="T583" s="333"/>
      <c r="U583" s="333"/>
      <c r="V583" s="333"/>
      <c r="W583" s="333"/>
      <c r="X583" s="333"/>
      <c r="Y583" s="333"/>
      <c r="Z583" s="333"/>
    </row>
    <row r="584" customFormat="false" ht="12" hidden="false" customHeight="true" outlineLevel="0" collapsed="false">
      <c r="A584" s="333"/>
      <c r="B584" s="333"/>
      <c r="C584" s="333"/>
      <c r="D584" s="333"/>
      <c r="E584" s="333"/>
      <c r="F584" s="333"/>
      <c r="G584" s="333"/>
      <c r="H584" s="333"/>
      <c r="I584" s="333"/>
      <c r="J584" s="333"/>
      <c r="K584" s="333"/>
      <c r="L584" s="333"/>
      <c r="M584" s="333"/>
      <c r="N584" s="333"/>
      <c r="O584" s="333"/>
      <c r="P584" s="333"/>
      <c r="Q584" s="333"/>
      <c r="R584" s="333"/>
      <c r="S584" s="333"/>
      <c r="T584" s="333"/>
      <c r="U584" s="333"/>
      <c r="V584" s="333"/>
      <c r="W584" s="333"/>
      <c r="X584" s="333"/>
      <c r="Y584" s="333"/>
      <c r="Z584" s="333"/>
    </row>
    <row r="585" customFormat="false" ht="12" hidden="false" customHeight="true" outlineLevel="0" collapsed="false">
      <c r="A585" s="333"/>
      <c r="B585" s="333"/>
      <c r="C585" s="333"/>
      <c r="D585" s="333"/>
      <c r="E585" s="333"/>
      <c r="F585" s="333"/>
      <c r="G585" s="333"/>
      <c r="H585" s="333"/>
      <c r="I585" s="333"/>
      <c r="J585" s="333"/>
      <c r="K585" s="333"/>
      <c r="L585" s="333"/>
      <c r="M585" s="333"/>
      <c r="N585" s="333"/>
      <c r="O585" s="333"/>
      <c r="P585" s="333"/>
      <c r="Q585" s="333"/>
      <c r="R585" s="333"/>
      <c r="S585" s="333"/>
      <c r="T585" s="333"/>
      <c r="U585" s="333"/>
      <c r="V585" s="333"/>
      <c r="W585" s="333"/>
      <c r="X585" s="333"/>
      <c r="Y585" s="333"/>
      <c r="Z585" s="333"/>
    </row>
    <row r="586" customFormat="false" ht="12" hidden="false" customHeight="true" outlineLevel="0" collapsed="false">
      <c r="A586" s="333"/>
      <c r="B586" s="333"/>
      <c r="C586" s="333"/>
      <c r="D586" s="333"/>
      <c r="E586" s="333"/>
      <c r="F586" s="333"/>
      <c r="G586" s="333"/>
      <c r="H586" s="333"/>
      <c r="I586" s="333"/>
      <c r="J586" s="333"/>
      <c r="K586" s="333"/>
      <c r="L586" s="333"/>
      <c r="M586" s="333"/>
      <c r="N586" s="333"/>
      <c r="O586" s="333"/>
      <c r="P586" s="333"/>
      <c r="Q586" s="333"/>
      <c r="R586" s="333"/>
      <c r="S586" s="333"/>
      <c r="T586" s="333"/>
      <c r="U586" s="333"/>
      <c r="V586" s="333"/>
      <c r="W586" s="333"/>
      <c r="X586" s="333"/>
      <c r="Y586" s="333"/>
      <c r="Z586" s="333"/>
    </row>
    <row r="587" customFormat="false" ht="12" hidden="false" customHeight="true" outlineLevel="0" collapsed="false">
      <c r="A587" s="333"/>
      <c r="B587" s="333"/>
      <c r="C587" s="333"/>
      <c r="D587" s="333"/>
      <c r="E587" s="333"/>
      <c r="F587" s="333"/>
      <c r="G587" s="333"/>
      <c r="H587" s="333"/>
      <c r="I587" s="333"/>
      <c r="J587" s="333"/>
      <c r="K587" s="333"/>
      <c r="L587" s="333"/>
      <c r="M587" s="333"/>
      <c r="N587" s="333"/>
      <c r="O587" s="333"/>
      <c r="P587" s="333"/>
      <c r="Q587" s="333"/>
      <c r="R587" s="333"/>
      <c r="S587" s="333"/>
      <c r="T587" s="333"/>
      <c r="U587" s="333"/>
      <c r="V587" s="333"/>
      <c r="W587" s="333"/>
      <c r="X587" s="333"/>
      <c r="Y587" s="333"/>
      <c r="Z587" s="333"/>
    </row>
    <row r="588" customFormat="false" ht="12" hidden="false" customHeight="true" outlineLevel="0" collapsed="false">
      <c r="A588" s="333"/>
      <c r="B588" s="333"/>
      <c r="C588" s="333"/>
      <c r="D588" s="333"/>
      <c r="E588" s="333"/>
      <c r="F588" s="333"/>
      <c r="G588" s="333"/>
      <c r="H588" s="333"/>
      <c r="I588" s="333"/>
      <c r="J588" s="333"/>
      <c r="K588" s="333"/>
      <c r="L588" s="333"/>
      <c r="M588" s="333"/>
      <c r="N588" s="333"/>
      <c r="O588" s="333"/>
      <c r="P588" s="333"/>
      <c r="Q588" s="333"/>
      <c r="R588" s="333"/>
      <c r="S588" s="333"/>
      <c r="T588" s="333"/>
      <c r="U588" s="333"/>
      <c r="V588" s="333"/>
      <c r="W588" s="333"/>
      <c r="X588" s="333"/>
      <c r="Y588" s="333"/>
      <c r="Z588" s="333"/>
    </row>
    <row r="589" customFormat="false" ht="12" hidden="false" customHeight="true" outlineLevel="0" collapsed="false">
      <c r="A589" s="333"/>
      <c r="B589" s="333"/>
      <c r="C589" s="333"/>
      <c r="D589" s="333"/>
      <c r="E589" s="333"/>
      <c r="F589" s="333"/>
      <c r="G589" s="333"/>
      <c r="H589" s="333"/>
      <c r="I589" s="333"/>
      <c r="J589" s="333"/>
      <c r="K589" s="333"/>
      <c r="L589" s="333"/>
      <c r="M589" s="333"/>
      <c r="N589" s="333"/>
      <c r="O589" s="333"/>
      <c r="P589" s="333"/>
      <c r="Q589" s="333"/>
      <c r="R589" s="333"/>
      <c r="S589" s="333"/>
      <c r="T589" s="333"/>
      <c r="U589" s="333"/>
      <c r="V589" s="333"/>
      <c r="W589" s="333"/>
      <c r="X589" s="333"/>
      <c r="Y589" s="333"/>
      <c r="Z589" s="333"/>
    </row>
    <row r="590" customFormat="false" ht="12" hidden="false" customHeight="true" outlineLevel="0" collapsed="false">
      <c r="A590" s="333"/>
      <c r="B590" s="333"/>
      <c r="C590" s="333"/>
      <c r="D590" s="333"/>
      <c r="E590" s="333"/>
      <c r="F590" s="333"/>
      <c r="G590" s="333"/>
      <c r="H590" s="333"/>
      <c r="I590" s="333"/>
      <c r="J590" s="333"/>
      <c r="K590" s="333"/>
      <c r="L590" s="333"/>
      <c r="M590" s="333"/>
      <c r="N590" s="333"/>
      <c r="O590" s="333"/>
      <c r="P590" s="333"/>
      <c r="Q590" s="333"/>
      <c r="R590" s="333"/>
      <c r="S590" s="333"/>
      <c r="T590" s="333"/>
      <c r="U590" s="333"/>
      <c r="V590" s="333"/>
      <c r="W590" s="333"/>
      <c r="X590" s="333"/>
      <c r="Y590" s="333"/>
      <c r="Z590" s="333"/>
    </row>
    <row r="591" customFormat="false" ht="12" hidden="false" customHeight="true" outlineLevel="0" collapsed="false">
      <c r="A591" s="333"/>
      <c r="B591" s="333"/>
      <c r="C591" s="333"/>
      <c r="D591" s="333"/>
      <c r="E591" s="333"/>
      <c r="F591" s="333"/>
      <c r="G591" s="333"/>
      <c r="H591" s="333"/>
      <c r="I591" s="333"/>
      <c r="J591" s="333"/>
      <c r="K591" s="333"/>
      <c r="L591" s="333"/>
      <c r="M591" s="333"/>
      <c r="N591" s="333"/>
      <c r="O591" s="333"/>
      <c r="P591" s="333"/>
      <c r="Q591" s="333"/>
      <c r="R591" s="333"/>
      <c r="S591" s="333"/>
      <c r="T591" s="333"/>
      <c r="U591" s="333"/>
      <c r="V591" s="333"/>
      <c r="W591" s="333"/>
      <c r="X591" s="333"/>
      <c r="Y591" s="333"/>
      <c r="Z591" s="333"/>
    </row>
    <row r="592" customFormat="false" ht="12" hidden="false" customHeight="true" outlineLevel="0" collapsed="false">
      <c r="A592" s="333"/>
      <c r="B592" s="333"/>
      <c r="C592" s="333"/>
      <c r="D592" s="333"/>
      <c r="E592" s="333"/>
      <c r="F592" s="333"/>
      <c r="G592" s="333"/>
      <c r="H592" s="333"/>
      <c r="I592" s="333"/>
      <c r="J592" s="333"/>
      <c r="K592" s="333"/>
      <c r="L592" s="333"/>
      <c r="M592" s="333"/>
      <c r="N592" s="333"/>
      <c r="O592" s="333"/>
      <c r="P592" s="333"/>
      <c r="Q592" s="333"/>
      <c r="R592" s="333"/>
      <c r="S592" s="333"/>
      <c r="T592" s="333"/>
      <c r="U592" s="333"/>
      <c r="V592" s="333"/>
      <c r="W592" s="333"/>
      <c r="X592" s="333"/>
      <c r="Y592" s="333"/>
      <c r="Z592" s="333"/>
    </row>
    <row r="593" customFormat="false" ht="12" hidden="false" customHeight="true" outlineLevel="0" collapsed="false">
      <c r="A593" s="333"/>
      <c r="B593" s="333"/>
      <c r="C593" s="333"/>
      <c r="D593" s="333"/>
      <c r="E593" s="333"/>
      <c r="F593" s="333"/>
      <c r="G593" s="333"/>
      <c r="H593" s="333"/>
      <c r="I593" s="333"/>
      <c r="J593" s="333"/>
      <c r="K593" s="333"/>
      <c r="L593" s="333"/>
      <c r="M593" s="333"/>
      <c r="N593" s="333"/>
      <c r="O593" s="333"/>
      <c r="P593" s="333"/>
      <c r="Q593" s="333"/>
      <c r="R593" s="333"/>
      <c r="S593" s="333"/>
      <c r="T593" s="333"/>
      <c r="U593" s="333"/>
      <c r="V593" s="333"/>
      <c r="W593" s="333"/>
      <c r="X593" s="333"/>
      <c r="Y593" s="333"/>
      <c r="Z593" s="333"/>
    </row>
    <row r="594" customFormat="false" ht="12" hidden="false" customHeight="true" outlineLevel="0" collapsed="false">
      <c r="A594" s="333"/>
      <c r="B594" s="333"/>
      <c r="C594" s="333"/>
      <c r="D594" s="333"/>
      <c r="E594" s="333"/>
      <c r="F594" s="333"/>
      <c r="G594" s="333"/>
      <c r="H594" s="333"/>
      <c r="I594" s="333"/>
      <c r="J594" s="333"/>
      <c r="K594" s="333"/>
      <c r="L594" s="333"/>
      <c r="M594" s="333"/>
      <c r="N594" s="333"/>
      <c r="O594" s="333"/>
      <c r="P594" s="333"/>
      <c r="Q594" s="333"/>
      <c r="R594" s="333"/>
      <c r="S594" s="333"/>
      <c r="T594" s="333"/>
      <c r="U594" s="333"/>
      <c r="V594" s="333"/>
      <c r="W594" s="333"/>
      <c r="X594" s="333"/>
      <c r="Y594" s="333"/>
      <c r="Z594" s="333"/>
    </row>
    <row r="595" customFormat="false" ht="12" hidden="false" customHeight="true" outlineLevel="0" collapsed="false">
      <c r="A595" s="333"/>
      <c r="B595" s="333"/>
      <c r="C595" s="333"/>
      <c r="D595" s="333"/>
      <c r="E595" s="333"/>
      <c r="F595" s="333"/>
      <c r="G595" s="333"/>
      <c r="H595" s="333"/>
      <c r="I595" s="333"/>
      <c r="J595" s="333"/>
      <c r="K595" s="333"/>
      <c r="L595" s="333"/>
      <c r="M595" s="333"/>
      <c r="N595" s="333"/>
      <c r="O595" s="333"/>
      <c r="P595" s="333"/>
      <c r="Q595" s="333"/>
      <c r="R595" s="333"/>
      <c r="S595" s="333"/>
      <c r="T595" s="333"/>
      <c r="U595" s="333"/>
      <c r="V595" s="333"/>
      <c r="W595" s="333"/>
      <c r="X595" s="333"/>
      <c r="Y595" s="333"/>
      <c r="Z595" s="333"/>
    </row>
    <row r="596" customFormat="false" ht="12" hidden="false" customHeight="true" outlineLevel="0" collapsed="false">
      <c r="A596" s="333"/>
      <c r="B596" s="333"/>
      <c r="C596" s="333"/>
      <c r="D596" s="333"/>
      <c r="E596" s="333"/>
      <c r="F596" s="333"/>
      <c r="G596" s="333"/>
      <c r="H596" s="333"/>
      <c r="I596" s="333"/>
      <c r="J596" s="333"/>
      <c r="K596" s="333"/>
      <c r="L596" s="333"/>
      <c r="M596" s="333"/>
      <c r="N596" s="333"/>
      <c r="O596" s="333"/>
      <c r="P596" s="333"/>
      <c r="Q596" s="333"/>
      <c r="R596" s="333"/>
      <c r="S596" s="333"/>
      <c r="T596" s="333"/>
      <c r="U596" s="333"/>
      <c r="V596" s="333"/>
      <c r="W596" s="333"/>
      <c r="X596" s="333"/>
      <c r="Y596" s="333"/>
      <c r="Z596" s="333"/>
    </row>
    <row r="597" customFormat="false" ht="12" hidden="false" customHeight="true" outlineLevel="0" collapsed="false">
      <c r="A597" s="333"/>
      <c r="B597" s="333"/>
      <c r="C597" s="333"/>
      <c r="D597" s="333"/>
      <c r="E597" s="333"/>
      <c r="F597" s="333"/>
      <c r="G597" s="333"/>
      <c r="H597" s="333"/>
      <c r="I597" s="333"/>
      <c r="J597" s="333"/>
      <c r="K597" s="333"/>
      <c r="L597" s="333"/>
      <c r="M597" s="333"/>
      <c r="N597" s="333"/>
      <c r="O597" s="333"/>
      <c r="P597" s="333"/>
      <c r="Q597" s="333"/>
      <c r="R597" s="333"/>
      <c r="S597" s="333"/>
      <c r="T597" s="333"/>
      <c r="U597" s="333"/>
      <c r="V597" s="333"/>
      <c r="W597" s="333"/>
      <c r="X597" s="333"/>
      <c r="Y597" s="333"/>
      <c r="Z597" s="333"/>
    </row>
    <row r="598" customFormat="false" ht="12" hidden="false" customHeight="true" outlineLevel="0" collapsed="false">
      <c r="A598" s="333"/>
      <c r="B598" s="333"/>
      <c r="C598" s="333"/>
      <c r="D598" s="333"/>
      <c r="E598" s="333"/>
      <c r="F598" s="333"/>
      <c r="G598" s="333"/>
      <c r="H598" s="333"/>
      <c r="I598" s="333"/>
      <c r="J598" s="333"/>
      <c r="K598" s="333"/>
      <c r="L598" s="333"/>
      <c r="M598" s="333"/>
      <c r="N598" s="333"/>
      <c r="O598" s="333"/>
      <c r="P598" s="333"/>
      <c r="Q598" s="333"/>
      <c r="R598" s="333"/>
      <c r="S598" s="333"/>
      <c r="T598" s="333"/>
      <c r="U598" s="333"/>
      <c r="V598" s="333"/>
      <c r="W598" s="333"/>
      <c r="X598" s="333"/>
      <c r="Y598" s="333"/>
      <c r="Z598" s="333"/>
    </row>
    <row r="599" customFormat="false" ht="12" hidden="false" customHeight="true" outlineLevel="0" collapsed="false">
      <c r="A599" s="333"/>
      <c r="B599" s="333"/>
      <c r="C599" s="333"/>
      <c r="D599" s="333"/>
      <c r="E599" s="333"/>
      <c r="F599" s="333"/>
      <c r="G599" s="333"/>
      <c r="H599" s="333"/>
      <c r="I599" s="333"/>
      <c r="J599" s="333"/>
      <c r="K599" s="333"/>
      <c r="L599" s="333"/>
      <c r="M599" s="333"/>
      <c r="N599" s="333"/>
      <c r="O599" s="333"/>
      <c r="P599" s="333"/>
      <c r="Q599" s="333"/>
      <c r="R599" s="333"/>
      <c r="S599" s="333"/>
      <c r="T599" s="333"/>
      <c r="U599" s="333"/>
      <c r="V599" s="333"/>
      <c r="W599" s="333"/>
      <c r="X599" s="333"/>
      <c r="Y599" s="333"/>
      <c r="Z599" s="333"/>
    </row>
    <row r="600" customFormat="false" ht="12" hidden="false" customHeight="true" outlineLevel="0" collapsed="false">
      <c r="A600" s="333"/>
      <c r="B600" s="333"/>
      <c r="C600" s="333"/>
      <c r="D600" s="333"/>
      <c r="E600" s="333"/>
      <c r="F600" s="333"/>
      <c r="G600" s="333"/>
      <c r="H600" s="333"/>
      <c r="I600" s="333"/>
      <c r="J600" s="333"/>
      <c r="K600" s="333"/>
      <c r="L600" s="333"/>
      <c r="M600" s="333"/>
      <c r="N600" s="333"/>
      <c r="O600" s="333"/>
      <c r="P600" s="333"/>
      <c r="Q600" s="333"/>
      <c r="R600" s="333"/>
      <c r="S600" s="333"/>
      <c r="T600" s="333"/>
      <c r="U600" s="333"/>
      <c r="V600" s="333"/>
      <c r="W600" s="333"/>
      <c r="X600" s="333"/>
      <c r="Y600" s="333"/>
      <c r="Z600" s="333"/>
    </row>
    <row r="601" customFormat="false" ht="12" hidden="false" customHeight="true" outlineLevel="0" collapsed="false">
      <c r="A601" s="333"/>
      <c r="B601" s="333"/>
      <c r="C601" s="333"/>
      <c r="D601" s="333"/>
      <c r="E601" s="333"/>
      <c r="F601" s="333"/>
      <c r="G601" s="333"/>
      <c r="H601" s="333"/>
      <c r="I601" s="333"/>
      <c r="J601" s="333"/>
      <c r="K601" s="333"/>
      <c r="L601" s="333"/>
      <c r="M601" s="333"/>
      <c r="N601" s="333"/>
      <c r="O601" s="333"/>
      <c r="P601" s="333"/>
      <c r="Q601" s="333"/>
      <c r="R601" s="333"/>
      <c r="S601" s="333"/>
      <c r="T601" s="333"/>
      <c r="U601" s="333"/>
      <c r="V601" s="333"/>
      <c r="W601" s="333"/>
      <c r="X601" s="333"/>
      <c r="Y601" s="333"/>
      <c r="Z601" s="333"/>
    </row>
    <row r="602" customFormat="false" ht="12" hidden="false" customHeight="true" outlineLevel="0" collapsed="false">
      <c r="A602" s="333"/>
      <c r="B602" s="333"/>
      <c r="C602" s="333"/>
      <c r="D602" s="333"/>
      <c r="E602" s="333"/>
      <c r="F602" s="333"/>
      <c r="G602" s="333"/>
      <c r="H602" s="333"/>
      <c r="I602" s="333"/>
      <c r="J602" s="333"/>
      <c r="K602" s="333"/>
      <c r="L602" s="333"/>
      <c r="M602" s="333"/>
      <c r="N602" s="333"/>
      <c r="O602" s="333"/>
      <c r="P602" s="333"/>
      <c r="Q602" s="333"/>
      <c r="R602" s="333"/>
      <c r="S602" s="333"/>
      <c r="T602" s="333"/>
      <c r="U602" s="333"/>
      <c r="V602" s="333"/>
      <c r="W602" s="333"/>
      <c r="X602" s="333"/>
      <c r="Y602" s="333"/>
      <c r="Z602" s="333"/>
    </row>
    <row r="603" customFormat="false" ht="12" hidden="false" customHeight="true" outlineLevel="0" collapsed="false">
      <c r="A603" s="333"/>
      <c r="B603" s="333"/>
      <c r="C603" s="333"/>
      <c r="D603" s="333"/>
      <c r="E603" s="333"/>
      <c r="F603" s="333"/>
      <c r="G603" s="333"/>
      <c r="H603" s="333"/>
      <c r="I603" s="333"/>
      <c r="J603" s="333"/>
      <c r="K603" s="333"/>
      <c r="L603" s="333"/>
      <c r="M603" s="333"/>
      <c r="N603" s="333"/>
      <c r="O603" s="333"/>
      <c r="P603" s="333"/>
      <c r="Q603" s="333"/>
      <c r="R603" s="333"/>
      <c r="S603" s="333"/>
      <c r="T603" s="333"/>
      <c r="U603" s="333"/>
      <c r="V603" s="333"/>
      <c r="W603" s="333"/>
      <c r="X603" s="333"/>
      <c r="Y603" s="333"/>
      <c r="Z603" s="333"/>
    </row>
    <row r="604" customFormat="false" ht="12" hidden="false" customHeight="true" outlineLevel="0" collapsed="false">
      <c r="A604" s="333"/>
      <c r="B604" s="333"/>
      <c r="C604" s="333"/>
      <c r="D604" s="333"/>
      <c r="E604" s="333"/>
      <c r="F604" s="333"/>
      <c r="G604" s="333"/>
      <c r="H604" s="333"/>
      <c r="I604" s="333"/>
      <c r="J604" s="333"/>
      <c r="K604" s="333"/>
      <c r="L604" s="333"/>
      <c r="M604" s="333"/>
      <c r="N604" s="333"/>
      <c r="O604" s="333"/>
      <c r="P604" s="333"/>
      <c r="Q604" s="333"/>
      <c r="R604" s="333"/>
      <c r="S604" s="333"/>
      <c r="T604" s="333"/>
      <c r="U604" s="333"/>
      <c r="V604" s="333"/>
      <c r="W604" s="333"/>
      <c r="X604" s="333"/>
      <c r="Y604" s="333"/>
      <c r="Z604" s="333"/>
    </row>
    <row r="605" customFormat="false" ht="12" hidden="false" customHeight="true" outlineLevel="0" collapsed="false">
      <c r="A605" s="333"/>
      <c r="B605" s="333"/>
      <c r="C605" s="333"/>
      <c r="D605" s="333"/>
      <c r="E605" s="333"/>
      <c r="F605" s="333"/>
      <c r="G605" s="333"/>
      <c r="H605" s="333"/>
      <c r="I605" s="333"/>
      <c r="J605" s="333"/>
      <c r="K605" s="333"/>
      <c r="L605" s="333"/>
      <c r="M605" s="333"/>
      <c r="N605" s="333"/>
      <c r="O605" s="333"/>
      <c r="P605" s="333"/>
      <c r="Q605" s="333"/>
      <c r="R605" s="333"/>
      <c r="S605" s="333"/>
      <c r="T605" s="333"/>
      <c r="U605" s="333"/>
      <c r="V605" s="333"/>
      <c r="W605" s="333"/>
      <c r="X605" s="333"/>
      <c r="Y605" s="333"/>
      <c r="Z605" s="333"/>
    </row>
    <row r="606" customFormat="false" ht="12" hidden="false" customHeight="true" outlineLevel="0" collapsed="false">
      <c r="A606" s="333"/>
      <c r="B606" s="333"/>
      <c r="C606" s="333"/>
      <c r="D606" s="333"/>
      <c r="E606" s="333"/>
      <c r="F606" s="333"/>
      <c r="G606" s="333"/>
      <c r="H606" s="333"/>
      <c r="I606" s="333"/>
      <c r="J606" s="333"/>
      <c r="K606" s="333"/>
      <c r="L606" s="333"/>
      <c r="M606" s="333"/>
      <c r="N606" s="333"/>
      <c r="O606" s="333"/>
      <c r="P606" s="333"/>
      <c r="Q606" s="333"/>
      <c r="R606" s="333"/>
      <c r="S606" s="333"/>
      <c r="T606" s="333"/>
      <c r="U606" s="333"/>
      <c r="V606" s="333"/>
      <c r="W606" s="333"/>
      <c r="X606" s="333"/>
      <c r="Y606" s="333"/>
      <c r="Z606" s="333"/>
    </row>
    <row r="607" customFormat="false" ht="12" hidden="false" customHeight="true" outlineLevel="0" collapsed="false">
      <c r="A607" s="333"/>
      <c r="B607" s="333"/>
      <c r="C607" s="333"/>
      <c r="D607" s="333"/>
      <c r="E607" s="333"/>
      <c r="F607" s="333"/>
      <c r="G607" s="333"/>
      <c r="H607" s="333"/>
      <c r="I607" s="333"/>
      <c r="J607" s="333"/>
      <c r="K607" s="333"/>
      <c r="L607" s="333"/>
      <c r="M607" s="333"/>
      <c r="N607" s="333"/>
      <c r="O607" s="333"/>
      <c r="P607" s="333"/>
      <c r="Q607" s="333"/>
      <c r="R607" s="333"/>
      <c r="S607" s="333"/>
      <c r="T607" s="333"/>
      <c r="U607" s="333"/>
      <c r="V607" s="333"/>
      <c r="W607" s="333"/>
      <c r="X607" s="333"/>
      <c r="Y607" s="333"/>
      <c r="Z607" s="333"/>
    </row>
    <row r="608" customFormat="false" ht="12" hidden="false" customHeight="true" outlineLevel="0" collapsed="false">
      <c r="A608" s="333"/>
      <c r="B608" s="333"/>
      <c r="C608" s="333"/>
      <c r="D608" s="333"/>
      <c r="E608" s="333"/>
      <c r="F608" s="333"/>
      <c r="G608" s="333"/>
      <c r="H608" s="333"/>
      <c r="I608" s="333"/>
      <c r="J608" s="333"/>
      <c r="K608" s="333"/>
      <c r="L608" s="333"/>
      <c r="M608" s="333"/>
      <c r="N608" s="333"/>
      <c r="O608" s="333"/>
      <c r="P608" s="333"/>
      <c r="Q608" s="333"/>
      <c r="R608" s="333"/>
      <c r="S608" s="333"/>
      <c r="T608" s="333"/>
      <c r="U608" s="333"/>
      <c r="V608" s="333"/>
      <c r="W608" s="333"/>
      <c r="X608" s="333"/>
      <c r="Y608" s="333"/>
      <c r="Z608" s="333"/>
    </row>
    <row r="609" customFormat="false" ht="12" hidden="false" customHeight="true" outlineLevel="0" collapsed="false">
      <c r="A609" s="333"/>
      <c r="B609" s="333"/>
      <c r="C609" s="333"/>
      <c r="D609" s="333"/>
      <c r="E609" s="333"/>
      <c r="F609" s="333"/>
      <c r="G609" s="333"/>
      <c r="H609" s="333"/>
      <c r="I609" s="333"/>
      <c r="J609" s="333"/>
      <c r="K609" s="333"/>
      <c r="L609" s="333"/>
      <c r="M609" s="333"/>
      <c r="N609" s="333"/>
      <c r="O609" s="333"/>
      <c r="P609" s="333"/>
      <c r="Q609" s="333"/>
      <c r="R609" s="333"/>
      <c r="S609" s="333"/>
      <c r="T609" s="333"/>
      <c r="U609" s="333"/>
      <c r="V609" s="333"/>
      <c r="W609" s="333"/>
      <c r="X609" s="333"/>
      <c r="Y609" s="333"/>
      <c r="Z609" s="333"/>
    </row>
    <row r="610" customFormat="false" ht="12" hidden="false" customHeight="true" outlineLevel="0" collapsed="false">
      <c r="A610" s="333"/>
      <c r="B610" s="333"/>
      <c r="C610" s="333"/>
      <c r="D610" s="333"/>
      <c r="E610" s="333"/>
      <c r="F610" s="333"/>
      <c r="G610" s="333"/>
      <c r="H610" s="333"/>
      <c r="I610" s="333"/>
      <c r="J610" s="333"/>
      <c r="K610" s="333"/>
      <c r="L610" s="333"/>
      <c r="M610" s="333"/>
      <c r="N610" s="333"/>
      <c r="O610" s="333"/>
      <c r="P610" s="333"/>
      <c r="Q610" s="333"/>
      <c r="R610" s="333"/>
      <c r="S610" s="333"/>
      <c r="T610" s="333"/>
      <c r="U610" s="333"/>
      <c r="V610" s="333"/>
      <c r="W610" s="333"/>
      <c r="X610" s="333"/>
      <c r="Y610" s="333"/>
      <c r="Z610" s="333"/>
    </row>
    <row r="611" customFormat="false" ht="12" hidden="false" customHeight="true" outlineLevel="0" collapsed="false">
      <c r="A611" s="333"/>
      <c r="B611" s="333"/>
      <c r="C611" s="333"/>
      <c r="D611" s="333"/>
      <c r="E611" s="333"/>
      <c r="F611" s="333"/>
      <c r="G611" s="333"/>
      <c r="H611" s="333"/>
      <c r="I611" s="333"/>
      <c r="J611" s="333"/>
      <c r="K611" s="333"/>
      <c r="L611" s="333"/>
      <c r="M611" s="333"/>
      <c r="N611" s="333"/>
      <c r="O611" s="333"/>
      <c r="P611" s="333"/>
      <c r="Q611" s="333"/>
      <c r="R611" s="333"/>
      <c r="S611" s="333"/>
      <c r="T611" s="333"/>
      <c r="U611" s="333"/>
      <c r="V611" s="333"/>
      <c r="W611" s="333"/>
      <c r="X611" s="333"/>
      <c r="Y611" s="333"/>
      <c r="Z611" s="333"/>
    </row>
    <row r="612" customFormat="false" ht="12" hidden="false" customHeight="true" outlineLevel="0" collapsed="false">
      <c r="A612" s="333"/>
      <c r="B612" s="333"/>
      <c r="C612" s="333"/>
      <c r="D612" s="333"/>
      <c r="E612" s="333"/>
      <c r="F612" s="333"/>
      <c r="G612" s="333"/>
      <c r="H612" s="333"/>
      <c r="I612" s="333"/>
      <c r="J612" s="333"/>
      <c r="K612" s="333"/>
      <c r="L612" s="333"/>
      <c r="M612" s="333"/>
      <c r="N612" s="333"/>
      <c r="O612" s="333"/>
      <c r="P612" s="333"/>
      <c r="Q612" s="333"/>
      <c r="R612" s="333"/>
      <c r="S612" s="333"/>
      <c r="T612" s="333"/>
      <c r="U612" s="333"/>
      <c r="V612" s="333"/>
      <c r="W612" s="333"/>
      <c r="X612" s="333"/>
      <c r="Y612" s="333"/>
      <c r="Z612" s="333"/>
    </row>
    <row r="613" customFormat="false" ht="12" hidden="false" customHeight="true" outlineLevel="0" collapsed="false">
      <c r="A613" s="333"/>
      <c r="B613" s="333"/>
      <c r="C613" s="333"/>
      <c r="D613" s="333"/>
      <c r="E613" s="333"/>
      <c r="F613" s="333"/>
      <c r="G613" s="333"/>
      <c r="H613" s="333"/>
      <c r="I613" s="333"/>
      <c r="J613" s="333"/>
      <c r="K613" s="333"/>
      <c r="L613" s="333"/>
      <c r="M613" s="333"/>
      <c r="N613" s="333"/>
      <c r="O613" s="333"/>
      <c r="P613" s="333"/>
      <c r="Q613" s="333"/>
      <c r="R613" s="333"/>
      <c r="S613" s="333"/>
      <c r="T613" s="333"/>
      <c r="U613" s="333"/>
      <c r="V613" s="333"/>
      <c r="W613" s="333"/>
      <c r="X613" s="333"/>
      <c r="Y613" s="333"/>
      <c r="Z613" s="333"/>
    </row>
    <row r="614" customFormat="false" ht="12" hidden="false" customHeight="true" outlineLevel="0" collapsed="false">
      <c r="A614" s="333"/>
      <c r="B614" s="333"/>
      <c r="C614" s="333"/>
      <c r="D614" s="333"/>
      <c r="E614" s="333"/>
      <c r="F614" s="333"/>
      <c r="G614" s="333"/>
      <c r="H614" s="333"/>
      <c r="I614" s="333"/>
      <c r="J614" s="333"/>
      <c r="K614" s="333"/>
      <c r="L614" s="333"/>
      <c r="M614" s="333"/>
      <c r="N614" s="333"/>
      <c r="O614" s="333"/>
      <c r="P614" s="333"/>
      <c r="Q614" s="333"/>
      <c r="R614" s="333"/>
      <c r="S614" s="333"/>
      <c r="T614" s="333"/>
      <c r="U614" s="333"/>
      <c r="V614" s="333"/>
      <c r="W614" s="333"/>
      <c r="X614" s="333"/>
      <c r="Y614" s="333"/>
      <c r="Z614" s="333"/>
    </row>
    <row r="615" customFormat="false" ht="12" hidden="false" customHeight="true" outlineLevel="0" collapsed="false">
      <c r="A615" s="333"/>
      <c r="B615" s="333"/>
      <c r="C615" s="333"/>
      <c r="D615" s="333"/>
      <c r="E615" s="333"/>
      <c r="F615" s="333"/>
      <c r="G615" s="333"/>
      <c r="H615" s="333"/>
      <c r="I615" s="333"/>
      <c r="J615" s="333"/>
      <c r="K615" s="333"/>
      <c r="L615" s="333"/>
      <c r="M615" s="333"/>
      <c r="N615" s="333"/>
      <c r="O615" s="333"/>
      <c r="P615" s="333"/>
      <c r="Q615" s="333"/>
      <c r="R615" s="333"/>
      <c r="S615" s="333"/>
      <c r="T615" s="333"/>
      <c r="U615" s="333"/>
      <c r="V615" s="333"/>
      <c r="W615" s="333"/>
      <c r="X615" s="333"/>
      <c r="Y615" s="333"/>
      <c r="Z615" s="333"/>
    </row>
    <row r="616" customFormat="false" ht="12" hidden="false" customHeight="true" outlineLevel="0" collapsed="false">
      <c r="A616" s="333"/>
      <c r="B616" s="333"/>
      <c r="C616" s="333"/>
      <c r="D616" s="333"/>
      <c r="E616" s="333"/>
      <c r="F616" s="333"/>
      <c r="G616" s="333"/>
      <c r="H616" s="333"/>
      <c r="I616" s="333"/>
      <c r="J616" s="333"/>
      <c r="K616" s="333"/>
      <c r="L616" s="333"/>
      <c r="M616" s="333"/>
      <c r="N616" s="333"/>
      <c r="O616" s="333"/>
      <c r="P616" s="333"/>
      <c r="Q616" s="333"/>
      <c r="R616" s="333"/>
      <c r="S616" s="333"/>
      <c r="T616" s="333"/>
      <c r="U616" s="333"/>
      <c r="V616" s="333"/>
      <c r="W616" s="333"/>
      <c r="X616" s="333"/>
      <c r="Y616" s="333"/>
      <c r="Z616" s="333"/>
    </row>
    <row r="617" customFormat="false" ht="12" hidden="false" customHeight="true" outlineLevel="0" collapsed="false">
      <c r="A617" s="333"/>
      <c r="B617" s="333"/>
      <c r="C617" s="333"/>
      <c r="D617" s="333"/>
      <c r="E617" s="333"/>
      <c r="F617" s="333"/>
      <c r="G617" s="333"/>
      <c r="H617" s="333"/>
      <c r="I617" s="333"/>
      <c r="J617" s="333"/>
      <c r="K617" s="333"/>
      <c r="L617" s="333"/>
      <c r="M617" s="333"/>
      <c r="N617" s="333"/>
      <c r="O617" s="333"/>
      <c r="P617" s="333"/>
      <c r="Q617" s="333"/>
      <c r="R617" s="333"/>
      <c r="S617" s="333"/>
      <c r="T617" s="333"/>
      <c r="U617" s="333"/>
      <c r="V617" s="333"/>
      <c r="W617" s="333"/>
      <c r="X617" s="333"/>
      <c r="Y617" s="333"/>
      <c r="Z617" s="333"/>
    </row>
    <row r="618" customFormat="false" ht="12" hidden="false" customHeight="true" outlineLevel="0" collapsed="false">
      <c r="A618" s="333"/>
      <c r="B618" s="333"/>
      <c r="C618" s="333"/>
      <c r="D618" s="333"/>
      <c r="E618" s="333"/>
      <c r="F618" s="333"/>
      <c r="G618" s="333"/>
      <c r="H618" s="333"/>
      <c r="I618" s="333"/>
      <c r="J618" s="333"/>
      <c r="K618" s="333"/>
      <c r="L618" s="333"/>
      <c r="M618" s="333"/>
      <c r="N618" s="333"/>
      <c r="O618" s="333"/>
      <c r="P618" s="333"/>
      <c r="Q618" s="333"/>
      <c r="R618" s="333"/>
      <c r="S618" s="333"/>
      <c r="T618" s="333"/>
      <c r="U618" s="333"/>
      <c r="V618" s="333"/>
      <c r="W618" s="333"/>
      <c r="X618" s="333"/>
      <c r="Y618" s="333"/>
      <c r="Z618" s="333"/>
    </row>
    <row r="619" customFormat="false" ht="12" hidden="false" customHeight="true" outlineLevel="0" collapsed="false">
      <c r="A619" s="333"/>
      <c r="B619" s="333"/>
      <c r="C619" s="333"/>
      <c r="D619" s="333"/>
      <c r="E619" s="333"/>
      <c r="F619" s="333"/>
      <c r="G619" s="333"/>
      <c r="H619" s="333"/>
      <c r="I619" s="333"/>
      <c r="J619" s="333"/>
      <c r="K619" s="333"/>
      <c r="L619" s="333"/>
      <c r="M619" s="333"/>
      <c r="N619" s="333"/>
      <c r="O619" s="333"/>
      <c r="P619" s="333"/>
      <c r="Q619" s="333"/>
      <c r="R619" s="333"/>
      <c r="S619" s="333"/>
      <c r="T619" s="333"/>
      <c r="U619" s="333"/>
      <c r="V619" s="333"/>
      <c r="W619" s="333"/>
      <c r="X619" s="333"/>
      <c r="Y619" s="333"/>
      <c r="Z619" s="333"/>
    </row>
    <row r="620" customFormat="false" ht="12" hidden="false" customHeight="true" outlineLevel="0" collapsed="false">
      <c r="A620" s="333"/>
      <c r="B620" s="333"/>
      <c r="C620" s="333"/>
      <c r="D620" s="333"/>
      <c r="E620" s="333"/>
      <c r="F620" s="333"/>
      <c r="G620" s="333"/>
      <c r="H620" s="333"/>
      <c r="I620" s="333"/>
      <c r="J620" s="333"/>
      <c r="K620" s="333"/>
      <c r="L620" s="333"/>
      <c r="M620" s="333"/>
      <c r="N620" s="333"/>
      <c r="O620" s="333"/>
      <c r="P620" s="333"/>
      <c r="Q620" s="333"/>
      <c r="R620" s="333"/>
      <c r="S620" s="333"/>
      <c r="T620" s="333"/>
      <c r="U620" s="333"/>
      <c r="V620" s="333"/>
      <c r="W620" s="333"/>
      <c r="X620" s="333"/>
      <c r="Y620" s="333"/>
      <c r="Z620" s="333"/>
    </row>
    <row r="621" customFormat="false" ht="12" hidden="false" customHeight="true" outlineLevel="0" collapsed="false">
      <c r="A621" s="333"/>
      <c r="B621" s="333"/>
      <c r="C621" s="333"/>
      <c r="D621" s="333"/>
      <c r="E621" s="333"/>
      <c r="F621" s="333"/>
      <c r="G621" s="333"/>
      <c r="H621" s="333"/>
      <c r="I621" s="333"/>
      <c r="J621" s="333"/>
      <c r="K621" s="333"/>
      <c r="L621" s="333"/>
      <c r="M621" s="333"/>
      <c r="N621" s="333"/>
      <c r="O621" s="333"/>
      <c r="P621" s="333"/>
      <c r="Q621" s="333"/>
      <c r="R621" s="333"/>
      <c r="S621" s="333"/>
      <c r="T621" s="333"/>
      <c r="U621" s="333"/>
      <c r="V621" s="333"/>
      <c r="W621" s="333"/>
      <c r="X621" s="333"/>
      <c r="Y621" s="333"/>
      <c r="Z621" s="333"/>
    </row>
    <row r="622" customFormat="false" ht="12" hidden="false" customHeight="true" outlineLevel="0" collapsed="false">
      <c r="A622" s="333"/>
      <c r="B622" s="333"/>
      <c r="C622" s="333"/>
      <c r="D622" s="333"/>
      <c r="E622" s="333"/>
      <c r="F622" s="333"/>
      <c r="G622" s="333"/>
      <c r="H622" s="333"/>
      <c r="I622" s="333"/>
      <c r="J622" s="333"/>
      <c r="K622" s="333"/>
      <c r="L622" s="333"/>
      <c r="M622" s="333"/>
      <c r="N622" s="333"/>
      <c r="O622" s="333"/>
      <c r="P622" s="333"/>
      <c r="Q622" s="333"/>
      <c r="R622" s="333"/>
      <c r="S622" s="333"/>
      <c r="T622" s="333"/>
      <c r="U622" s="333"/>
      <c r="V622" s="333"/>
      <c r="W622" s="333"/>
      <c r="X622" s="333"/>
      <c r="Y622" s="333"/>
      <c r="Z622" s="333"/>
    </row>
    <row r="623" customFormat="false" ht="12" hidden="false" customHeight="true" outlineLevel="0" collapsed="false">
      <c r="A623" s="333"/>
      <c r="B623" s="333"/>
      <c r="C623" s="333"/>
      <c r="D623" s="333"/>
      <c r="E623" s="333"/>
      <c r="F623" s="333"/>
      <c r="G623" s="333"/>
      <c r="H623" s="333"/>
      <c r="I623" s="333"/>
      <c r="J623" s="333"/>
      <c r="K623" s="333"/>
      <c r="L623" s="333"/>
      <c r="M623" s="333"/>
      <c r="N623" s="333"/>
      <c r="O623" s="333"/>
      <c r="P623" s="333"/>
      <c r="Q623" s="333"/>
      <c r="R623" s="333"/>
      <c r="S623" s="333"/>
      <c r="T623" s="333"/>
      <c r="U623" s="333"/>
      <c r="V623" s="333"/>
      <c r="W623" s="333"/>
      <c r="X623" s="333"/>
      <c r="Y623" s="333"/>
      <c r="Z623" s="333"/>
    </row>
    <row r="624" customFormat="false" ht="12" hidden="false" customHeight="true" outlineLevel="0" collapsed="false">
      <c r="A624" s="333"/>
      <c r="B624" s="333"/>
      <c r="C624" s="333"/>
      <c r="D624" s="333"/>
      <c r="E624" s="333"/>
      <c r="F624" s="333"/>
      <c r="G624" s="333"/>
      <c r="H624" s="333"/>
      <c r="I624" s="333"/>
      <c r="J624" s="333"/>
      <c r="K624" s="333"/>
      <c r="L624" s="333"/>
      <c r="M624" s="333"/>
      <c r="N624" s="333"/>
      <c r="O624" s="333"/>
      <c r="P624" s="333"/>
      <c r="Q624" s="333"/>
      <c r="R624" s="333"/>
      <c r="S624" s="333"/>
      <c r="T624" s="333"/>
      <c r="U624" s="333"/>
      <c r="V624" s="333"/>
      <c r="W624" s="333"/>
      <c r="X624" s="333"/>
      <c r="Y624" s="333"/>
      <c r="Z624" s="333"/>
    </row>
    <row r="625" customFormat="false" ht="12" hidden="false" customHeight="true" outlineLevel="0" collapsed="false">
      <c r="A625" s="333"/>
      <c r="B625" s="333"/>
      <c r="C625" s="333"/>
      <c r="D625" s="333"/>
      <c r="E625" s="333"/>
      <c r="F625" s="333"/>
      <c r="G625" s="333"/>
      <c r="H625" s="333"/>
      <c r="I625" s="333"/>
      <c r="J625" s="333"/>
      <c r="K625" s="333"/>
      <c r="L625" s="333"/>
      <c r="M625" s="333"/>
      <c r="N625" s="333"/>
      <c r="O625" s="333"/>
      <c r="P625" s="333"/>
      <c r="Q625" s="333"/>
      <c r="R625" s="333"/>
      <c r="S625" s="333"/>
      <c r="T625" s="333"/>
      <c r="U625" s="333"/>
      <c r="V625" s="333"/>
      <c r="W625" s="333"/>
      <c r="X625" s="333"/>
      <c r="Y625" s="333"/>
      <c r="Z625" s="333"/>
    </row>
    <row r="626" customFormat="false" ht="12" hidden="false" customHeight="true" outlineLevel="0" collapsed="false">
      <c r="A626" s="333"/>
      <c r="B626" s="333"/>
      <c r="C626" s="333"/>
      <c r="D626" s="333"/>
      <c r="E626" s="333"/>
      <c r="F626" s="333"/>
      <c r="G626" s="333"/>
      <c r="H626" s="333"/>
      <c r="I626" s="333"/>
      <c r="J626" s="333"/>
      <c r="K626" s="333"/>
      <c r="L626" s="333"/>
      <c r="M626" s="333"/>
      <c r="N626" s="333"/>
      <c r="O626" s="333"/>
      <c r="P626" s="333"/>
      <c r="Q626" s="333"/>
      <c r="R626" s="333"/>
      <c r="S626" s="333"/>
      <c r="T626" s="333"/>
      <c r="U626" s="333"/>
      <c r="V626" s="333"/>
      <c r="W626" s="333"/>
      <c r="X626" s="333"/>
      <c r="Y626" s="333"/>
      <c r="Z626" s="333"/>
    </row>
    <row r="627" customFormat="false" ht="12" hidden="false" customHeight="true" outlineLevel="0" collapsed="false">
      <c r="A627" s="333"/>
      <c r="B627" s="333"/>
      <c r="C627" s="333"/>
      <c r="D627" s="333"/>
      <c r="E627" s="333"/>
      <c r="F627" s="333"/>
      <c r="G627" s="333"/>
      <c r="H627" s="333"/>
      <c r="I627" s="333"/>
      <c r="J627" s="333"/>
      <c r="K627" s="333"/>
      <c r="L627" s="333"/>
      <c r="M627" s="333"/>
      <c r="N627" s="333"/>
      <c r="O627" s="333"/>
      <c r="P627" s="333"/>
      <c r="Q627" s="333"/>
      <c r="R627" s="333"/>
      <c r="S627" s="333"/>
      <c r="T627" s="333"/>
      <c r="U627" s="333"/>
      <c r="V627" s="333"/>
      <c r="W627" s="333"/>
      <c r="X627" s="333"/>
      <c r="Y627" s="333"/>
      <c r="Z627" s="333"/>
    </row>
    <row r="628" customFormat="false" ht="12" hidden="false" customHeight="true" outlineLevel="0" collapsed="false">
      <c r="A628" s="333"/>
      <c r="B628" s="333"/>
      <c r="C628" s="333"/>
      <c r="D628" s="333"/>
      <c r="E628" s="333"/>
      <c r="F628" s="333"/>
      <c r="G628" s="333"/>
      <c r="H628" s="333"/>
      <c r="I628" s="333"/>
      <c r="J628" s="333"/>
      <c r="K628" s="333"/>
      <c r="L628" s="333"/>
      <c r="M628" s="333"/>
      <c r="N628" s="333"/>
      <c r="O628" s="333"/>
      <c r="P628" s="333"/>
      <c r="Q628" s="333"/>
      <c r="R628" s="333"/>
      <c r="S628" s="333"/>
      <c r="T628" s="333"/>
      <c r="U628" s="333"/>
      <c r="V628" s="333"/>
      <c r="W628" s="333"/>
      <c r="X628" s="333"/>
      <c r="Y628" s="333"/>
      <c r="Z628" s="333"/>
    </row>
    <row r="629" customFormat="false" ht="12" hidden="false" customHeight="true" outlineLevel="0" collapsed="false">
      <c r="A629" s="333"/>
      <c r="B629" s="333"/>
      <c r="C629" s="333"/>
      <c r="D629" s="333"/>
      <c r="E629" s="333"/>
      <c r="F629" s="333"/>
      <c r="G629" s="333"/>
      <c r="H629" s="333"/>
      <c r="I629" s="333"/>
      <c r="J629" s="333"/>
      <c r="K629" s="333"/>
      <c r="L629" s="333"/>
      <c r="M629" s="333"/>
      <c r="N629" s="333"/>
      <c r="O629" s="333"/>
      <c r="P629" s="333"/>
      <c r="Q629" s="333"/>
      <c r="R629" s="333"/>
      <c r="S629" s="333"/>
      <c r="T629" s="333"/>
      <c r="U629" s="333"/>
      <c r="V629" s="333"/>
      <c r="W629" s="333"/>
      <c r="X629" s="333"/>
      <c r="Y629" s="333"/>
      <c r="Z629" s="333"/>
    </row>
    <row r="630" customFormat="false" ht="12" hidden="false" customHeight="true" outlineLevel="0" collapsed="false">
      <c r="A630" s="333"/>
      <c r="B630" s="333"/>
      <c r="C630" s="333"/>
      <c r="D630" s="333"/>
      <c r="E630" s="333"/>
      <c r="F630" s="333"/>
      <c r="G630" s="333"/>
      <c r="H630" s="333"/>
      <c r="I630" s="333"/>
      <c r="J630" s="333"/>
      <c r="K630" s="333"/>
      <c r="L630" s="333"/>
      <c r="M630" s="333"/>
      <c r="N630" s="333"/>
      <c r="O630" s="333"/>
      <c r="P630" s="333"/>
      <c r="Q630" s="333"/>
      <c r="R630" s="333"/>
      <c r="S630" s="333"/>
      <c r="T630" s="333"/>
      <c r="U630" s="333"/>
      <c r="V630" s="333"/>
      <c r="W630" s="333"/>
      <c r="X630" s="333"/>
      <c r="Y630" s="333"/>
      <c r="Z630" s="333"/>
    </row>
    <row r="631" customFormat="false" ht="12" hidden="false" customHeight="true" outlineLevel="0" collapsed="false">
      <c r="A631" s="333"/>
      <c r="B631" s="333"/>
      <c r="C631" s="333"/>
      <c r="D631" s="333"/>
      <c r="E631" s="333"/>
      <c r="F631" s="333"/>
      <c r="G631" s="333"/>
      <c r="H631" s="333"/>
      <c r="I631" s="333"/>
      <c r="J631" s="333"/>
      <c r="K631" s="333"/>
      <c r="L631" s="333"/>
      <c r="M631" s="333"/>
      <c r="N631" s="333"/>
      <c r="O631" s="333"/>
      <c r="P631" s="333"/>
      <c r="Q631" s="333"/>
      <c r="R631" s="333"/>
      <c r="S631" s="333"/>
      <c r="T631" s="333"/>
      <c r="U631" s="333"/>
      <c r="V631" s="333"/>
      <c r="W631" s="333"/>
      <c r="X631" s="333"/>
      <c r="Y631" s="333"/>
      <c r="Z631" s="333"/>
    </row>
    <row r="632" customFormat="false" ht="12" hidden="false" customHeight="true" outlineLevel="0" collapsed="false">
      <c r="A632" s="333"/>
      <c r="B632" s="333"/>
      <c r="C632" s="333"/>
      <c r="D632" s="333"/>
      <c r="E632" s="333"/>
      <c r="F632" s="333"/>
      <c r="G632" s="333"/>
      <c r="H632" s="333"/>
      <c r="I632" s="333"/>
      <c r="J632" s="333"/>
      <c r="K632" s="333"/>
      <c r="L632" s="333"/>
      <c r="M632" s="333"/>
      <c r="N632" s="333"/>
      <c r="O632" s="333"/>
      <c r="P632" s="333"/>
      <c r="Q632" s="333"/>
      <c r="R632" s="333"/>
      <c r="S632" s="333"/>
      <c r="T632" s="333"/>
      <c r="U632" s="333"/>
      <c r="V632" s="333"/>
      <c r="W632" s="333"/>
      <c r="X632" s="333"/>
      <c r="Y632" s="333"/>
      <c r="Z632" s="333"/>
    </row>
    <row r="633" customFormat="false" ht="12" hidden="false" customHeight="true" outlineLevel="0" collapsed="false">
      <c r="A633" s="333"/>
      <c r="B633" s="333"/>
      <c r="C633" s="333"/>
      <c r="D633" s="333"/>
      <c r="E633" s="333"/>
      <c r="F633" s="333"/>
      <c r="G633" s="333"/>
      <c r="H633" s="333"/>
      <c r="I633" s="333"/>
      <c r="J633" s="333"/>
      <c r="K633" s="333"/>
      <c r="L633" s="333"/>
      <c r="M633" s="333"/>
      <c r="N633" s="333"/>
      <c r="O633" s="333"/>
      <c r="P633" s="333"/>
      <c r="Q633" s="333"/>
      <c r="R633" s="333"/>
      <c r="S633" s="333"/>
      <c r="T633" s="333"/>
      <c r="U633" s="333"/>
      <c r="V633" s="333"/>
      <c r="W633" s="333"/>
      <c r="X633" s="333"/>
      <c r="Y633" s="333"/>
      <c r="Z633" s="333"/>
    </row>
    <row r="634" customFormat="false" ht="12" hidden="false" customHeight="true" outlineLevel="0" collapsed="false">
      <c r="A634" s="333"/>
      <c r="B634" s="333"/>
      <c r="C634" s="333"/>
      <c r="D634" s="333"/>
      <c r="E634" s="333"/>
      <c r="F634" s="333"/>
      <c r="G634" s="333"/>
      <c r="H634" s="333"/>
      <c r="I634" s="333"/>
      <c r="J634" s="333"/>
      <c r="K634" s="333"/>
      <c r="L634" s="333"/>
      <c r="M634" s="333"/>
      <c r="N634" s="333"/>
      <c r="O634" s="333"/>
      <c r="P634" s="333"/>
      <c r="Q634" s="333"/>
      <c r="R634" s="333"/>
      <c r="S634" s="333"/>
      <c r="T634" s="333"/>
      <c r="U634" s="333"/>
      <c r="V634" s="333"/>
      <c r="W634" s="333"/>
      <c r="X634" s="333"/>
      <c r="Y634" s="333"/>
      <c r="Z634" s="333"/>
    </row>
    <row r="635" customFormat="false" ht="12" hidden="false" customHeight="true" outlineLevel="0" collapsed="false">
      <c r="A635" s="333"/>
      <c r="B635" s="333"/>
      <c r="C635" s="333"/>
      <c r="D635" s="333"/>
      <c r="E635" s="333"/>
      <c r="F635" s="333"/>
      <c r="G635" s="333"/>
      <c r="H635" s="333"/>
      <c r="I635" s="333"/>
      <c r="J635" s="333"/>
      <c r="K635" s="333"/>
      <c r="L635" s="333"/>
      <c r="M635" s="333"/>
      <c r="N635" s="333"/>
      <c r="O635" s="333"/>
      <c r="P635" s="333"/>
      <c r="Q635" s="333"/>
      <c r="R635" s="333"/>
      <c r="S635" s="333"/>
      <c r="T635" s="333"/>
      <c r="U635" s="333"/>
      <c r="V635" s="333"/>
      <c r="W635" s="333"/>
      <c r="X635" s="333"/>
      <c r="Y635" s="333"/>
      <c r="Z635" s="333"/>
    </row>
    <row r="636" customFormat="false" ht="12" hidden="false" customHeight="true" outlineLevel="0" collapsed="false">
      <c r="A636" s="333"/>
      <c r="B636" s="333"/>
      <c r="C636" s="333"/>
      <c r="D636" s="333"/>
      <c r="E636" s="333"/>
      <c r="F636" s="333"/>
      <c r="G636" s="333"/>
      <c r="H636" s="333"/>
      <c r="I636" s="333"/>
      <c r="J636" s="333"/>
      <c r="K636" s="333"/>
      <c r="L636" s="333"/>
      <c r="M636" s="333"/>
      <c r="N636" s="333"/>
      <c r="O636" s="333"/>
      <c r="P636" s="333"/>
      <c r="Q636" s="333"/>
      <c r="R636" s="333"/>
      <c r="S636" s="333"/>
      <c r="T636" s="333"/>
      <c r="U636" s="333"/>
      <c r="V636" s="333"/>
      <c r="W636" s="333"/>
      <c r="X636" s="333"/>
      <c r="Y636" s="333"/>
      <c r="Z636" s="333"/>
    </row>
    <row r="637" customFormat="false" ht="12" hidden="false" customHeight="true" outlineLevel="0" collapsed="false">
      <c r="A637" s="333"/>
      <c r="B637" s="333"/>
      <c r="C637" s="333"/>
      <c r="D637" s="333"/>
      <c r="E637" s="333"/>
      <c r="F637" s="333"/>
      <c r="G637" s="333"/>
      <c r="H637" s="333"/>
      <c r="I637" s="333"/>
      <c r="J637" s="333"/>
      <c r="K637" s="333"/>
      <c r="L637" s="333"/>
      <c r="M637" s="333"/>
      <c r="N637" s="333"/>
      <c r="O637" s="333"/>
      <c r="P637" s="333"/>
      <c r="Q637" s="333"/>
      <c r="R637" s="333"/>
      <c r="S637" s="333"/>
      <c r="T637" s="333"/>
      <c r="U637" s="333"/>
      <c r="V637" s="333"/>
      <c r="W637" s="333"/>
      <c r="X637" s="333"/>
      <c r="Y637" s="333"/>
      <c r="Z637" s="333"/>
    </row>
    <row r="638" customFormat="false" ht="12" hidden="false" customHeight="true" outlineLevel="0" collapsed="false">
      <c r="A638" s="333"/>
      <c r="B638" s="333"/>
      <c r="C638" s="333"/>
      <c r="D638" s="333"/>
      <c r="E638" s="333"/>
      <c r="F638" s="333"/>
      <c r="G638" s="333"/>
      <c r="H638" s="333"/>
      <c r="I638" s="333"/>
      <c r="J638" s="333"/>
      <c r="K638" s="333"/>
      <c r="L638" s="333"/>
      <c r="M638" s="333"/>
      <c r="N638" s="333"/>
      <c r="O638" s="333"/>
      <c r="P638" s="333"/>
      <c r="Q638" s="333"/>
      <c r="R638" s="333"/>
      <c r="S638" s="333"/>
      <c r="T638" s="333"/>
      <c r="U638" s="333"/>
      <c r="V638" s="333"/>
      <c r="W638" s="333"/>
      <c r="X638" s="333"/>
      <c r="Y638" s="333"/>
      <c r="Z638" s="333"/>
    </row>
    <row r="639" customFormat="false" ht="12" hidden="false" customHeight="true" outlineLevel="0" collapsed="false">
      <c r="A639" s="333"/>
      <c r="B639" s="333"/>
      <c r="C639" s="333"/>
      <c r="D639" s="333"/>
      <c r="E639" s="333"/>
      <c r="F639" s="333"/>
      <c r="G639" s="333"/>
      <c r="H639" s="333"/>
      <c r="I639" s="333"/>
      <c r="J639" s="333"/>
      <c r="K639" s="333"/>
      <c r="L639" s="333"/>
      <c r="M639" s="333"/>
      <c r="N639" s="333"/>
      <c r="O639" s="333"/>
      <c r="P639" s="333"/>
      <c r="Q639" s="333"/>
      <c r="R639" s="333"/>
      <c r="S639" s="333"/>
      <c r="T639" s="333"/>
      <c r="U639" s="333"/>
      <c r="V639" s="333"/>
      <c r="W639" s="333"/>
      <c r="X639" s="333"/>
      <c r="Y639" s="333"/>
      <c r="Z639" s="333"/>
    </row>
    <row r="640" customFormat="false" ht="12" hidden="false" customHeight="true" outlineLevel="0" collapsed="false">
      <c r="A640" s="333"/>
      <c r="B640" s="333"/>
      <c r="C640" s="333"/>
      <c r="D640" s="333"/>
      <c r="E640" s="333"/>
      <c r="F640" s="333"/>
      <c r="G640" s="333"/>
      <c r="H640" s="333"/>
      <c r="I640" s="333"/>
      <c r="J640" s="333"/>
      <c r="K640" s="333"/>
      <c r="L640" s="333"/>
      <c r="M640" s="333"/>
      <c r="N640" s="333"/>
      <c r="O640" s="333"/>
      <c r="P640" s="333"/>
      <c r="Q640" s="333"/>
      <c r="R640" s="333"/>
      <c r="S640" s="333"/>
      <c r="T640" s="333"/>
      <c r="U640" s="333"/>
      <c r="V640" s="333"/>
      <c r="W640" s="333"/>
      <c r="X640" s="333"/>
      <c r="Y640" s="333"/>
      <c r="Z640" s="333"/>
    </row>
    <row r="641" customFormat="false" ht="12" hidden="false" customHeight="true" outlineLevel="0" collapsed="false">
      <c r="A641" s="333"/>
      <c r="B641" s="333"/>
      <c r="C641" s="333"/>
      <c r="D641" s="333"/>
      <c r="E641" s="333"/>
      <c r="F641" s="333"/>
      <c r="G641" s="333"/>
      <c r="H641" s="333"/>
      <c r="I641" s="333"/>
      <c r="J641" s="333"/>
      <c r="K641" s="333"/>
      <c r="L641" s="333"/>
      <c r="M641" s="333"/>
      <c r="N641" s="333"/>
      <c r="O641" s="333"/>
      <c r="P641" s="333"/>
      <c r="Q641" s="333"/>
      <c r="R641" s="333"/>
      <c r="S641" s="333"/>
      <c r="T641" s="333"/>
      <c r="U641" s="333"/>
      <c r="V641" s="333"/>
      <c r="W641" s="333"/>
      <c r="X641" s="333"/>
      <c r="Y641" s="333"/>
      <c r="Z641" s="333"/>
    </row>
    <row r="642" customFormat="false" ht="12" hidden="false" customHeight="true" outlineLevel="0" collapsed="false">
      <c r="A642" s="333"/>
      <c r="B642" s="333"/>
      <c r="C642" s="333"/>
      <c r="D642" s="333"/>
      <c r="E642" s="333"/>
      <c r="F642" s="333"/>
      <c r="G642" s="333"/>
      <c r="H642" s="333"/>
      <c r="I642" s="333"/>
      <c r="J642" s="333"/>
      <c r="K642" s="333"/>
      <c r="L642" s="333"/>
      <c r="M642" s="333"/>
      <c r="N642" s="333"/>
      <c r="O642" s="333"/>
      <c r="P642" s="333"/>
      <c r="Q642" s="333"/>
      <c r="R642" s="333"/>
      <c r="S642" s="333"/>
      <c r="T642" s="333"/>
      <c r="U642" s="333"/>
      <c r="V642" s="333"/>
      <c r="W642" s="333"/>
      <c r="X642" s="333"/>
      <c r="Y642" s="333"/>
      <c r="Z642" s="333"/>
    </row>
    <row r="643" customFormat="false" ht="12" hidden="false" customHeight="true" outlineLevel="0" collapsed="false">
      <c r="A643" s="333"/>
      <c r="B643" s="333"/>
      <c r="C643" s="333"/>
      <c r="D643" s="333"/>
      <c r="E643" s="333"/>
      <c r="F643" s="333"/>
      <c r="G643" s="333"/>
      <c r="H643" s="333"/>
      <c r="I643" s="333"/>
      <c r="J643" s="333"/>
      <c r="K643" s="333"/>
      <c r="L643" s="333"/>
      <c r="M643" s="333"/>
      <c r="N643" s="333"/>
      <c r="O643" s="333"/>
      <c r="P643" s="333"/>
      <c r="Q643" s="333"/>
      <c r="R643" s="333"/>
      <c r="S643" s="333"/>
      <c r="T643" s="333"/>
      <c r="U643" s="333"/>
      <c r="V643" s="333"/>
      <c r="W643" s="333"/>
      <c r="X643" s="333"/>
      <c r="Y643" s="333"/>
      <c r="Z643" s="333"/>
    </row>
    <row r="644" customFormat="false" ht="12" hidden="false" customHeight="true" outlineLevel="0" collapsed="false">
      <c r="A644" s="333"/>
      <c r="B644" s="333"/>
      <c r="C644" s="333"/>
      <c r="D644" s="333"/>
      <c r="E644" s="333"/>
      <c r="F644" s="333"/>
      <c r="G644" s="333"/>
      <c r="H644" s="333"/>
      <c r="I644" s="333"/>
      <c r="J644" s="333"/>
      <c r="K644" s="333"/>
      <c r="L644" s="333"/>
      <c r="M644" s="333"/>
      <c r="N644" s="333"/>
      <c r="O644" s="333"/>
      <c r="P644" s="333"/>
      <c r="Q644" s="333"/>
      <c r="R644" s="333"/>
      <c r="S644" s="333"/>
      <c r="T644" s="333"/>
      <c r="U644" s="333"/>
      <c r="V644" s="333"/>
      <c r="W644" s="333"/>
      <c r="X644" s="333"/>
      <c r="Y644" s="333"/>
      <c r="Z644" s="333"/>
    </row>
    <row r="645" customFormat="false" ht="12" hidden="false" customHeight="true" outlineLevel="0" collapsed="false">
      <c r="A645" s="333"/>
      <c r="B645" s="333"/>
      <c r="C645" s="333"/>
      <c r="D645" s="333"/>
      <c r="E645" s="333"/>
      <c r="F645" s="333"/>
      <c r="G645" s="333"/>
      <c r="H645" s="333"/>
      <c r="I645" s="333"/>
      <c r="J645" s="333"/>
      <c r="K645" s="333"/>
      <c r="L645" s="333"/>
      <c r="M645" s="333"/>
      <c r="N645" s="333"/>
      <c r="O645" s="333"/>
      <c r="P645" s="333"/>
      <c r="Q645" s="333"/>
      <c r="R645" s="333"/>
      <c r="S645" s="333"/>
      <c r="T645" s="333"/>
      <c r="U645" s="333"/>
      <c r="V645" s="333"/>
      <c r="W645" s="333"/>
      <c r="X645" s="333"/>
      <c r="Y645" s="333"/>
      <c r="Z645" s="333"/>
    </row>
    <row r="646" customFormat="false" ht="12" hidden="false" customHeight="true" outlineLevel="0" collapsed="false">
      <c r="A646" s="333"/>
      <c r="B646" s="333"/>
      <c r="C646" s="333"/>
      <c r="D646" s="333"/>
      <c r="E646" s="333"/>
      <c r="F646" s="333"/>
      <c r="G646" s="333"/>
      <c r="H646" s="333"/>
      <c r="I646" s="333"/>
      <c r="J646" s="333"/>
      <c r="K646" s="333"/>
      <c r="L646" s="333"/>
      <c r="M646" s="333"/>
      <c r="N646" s="333"/>
      <c r="O646" s="333"/>
      <c r="P646" s="333"/>
      <c r="Q646" s="333"/>
      <c r="R646" s="333"/>
      <c r="S646" s="333"/>
      <c r="T646" s="333"/>
      <c r="U646" s="333"/>
      <c r="V646" s="333"/>
      <c r="W646" s="333"/>
      <c r="X646" s="333"/>
      <c r="Y646" s="333"/>
      <c r="Z646" s="333"/>
    </row>
    <row r="647" customFormat="false" ht="12" hidden="false" customHeight="true" outlineLevel="0" collapsed="false">
      <c r="A647" s="333"/>
      <c r="B647" s="333"/>
      <c r="C647" s="333"/>
      <c r="D647" s="333"/>
      <c r="E647" s="333"/>
      <c r="F647" s="333"/>
      <c r="G647" s="333"/>
      <c r="H647" s="333"/>
      <c r="I647" s="333"/>
      <c r="J647" s="333"/>
      <c r="K647" s="333"/>
      <c r="L647" s="333"/>
      <c r="M647" s="333"/>
      <c r="N647" s="333"/>
      <c r="O647" s="333"/>
      <c r="P647" s="333"/>
      <c r="Q647" s="333"/>
      <c r="R647" s="333"/>
      <c r="S647" s="333"/>
      <c r="T647" s="333"/>
      <c r="U647" s="333"/>
      <c r="V647" s="333"/>
      <c r="W647" s="333"/>
      <c r="X647" s="333"/>
      <c r="Y647" s="333"/>
      <c r="Z647" s="333"/>
    </row>
    <row r="648" customFormat="false" ht="12" hidden="false" customHeight="true" outlineLevel="0" collapsed="false">
      <c r="A648" s="333"/>
      <c r="B648" s="333"/>
      <c r="C648" s="333"/>
      <c r="D648" s="333"/>
      <c r="E648" s="333"/>
      <c r="F648" s="333"/>
      <c r="G648" s="333"/>
      <c r="H648" s="333"/>
      <c r="I648" s="333"/>
      <c r="J648" s="333"/>
      <c r="K648" s="333"/>
      <c r="L648" s="333"/>
      <c r="M648" s="333"/>
      <c r="N648" s="333"/>
      <c r="O648" s="333"/>
      <c r="P648" s="333"/>
      <c r="Q648" s="333"/>
      <c r="R648" s="333"/>
      <c r="S648" s="333"/>
      <c r="T648" s="333"/>
      <c r="U648" s="333"/>
      <c r="V648" s="333"/>
      <c r="W648" s="333"/>
      <c r="X648" s="333"/>
      <c r="Y648" s="333"/>
      <c r="Z648" s="333"/>
    </row>
    <row r="649" customFormat="false" ht="12" hidden="false" customHeight="true" outlineLevel="0" collapsed="false">
      <c r="A649" s="333"/>
      <c r="B649" s="333"/>
      <c r="C649" s="333"/>
      <c r="D649" s="333"/>
      <c r="E649" s="333"/>
      <c r="F649" s="333"/>
      <c r="G649" s="333"/>
      <c r="H649" s="333"/>
      <c r="I649" s="333"/>
      <c r="J649" s="333"/>
      <c r="K649" s="333"/>
      <c r="L649" s="333"/>
      <c r="M649" s="333"/>
      <c r="N649" s="333"/>
      <c r="O649" s="333"/>
      <c r="P649" s="333"/>
      <c r="Q649" s="333"/>
      <c r="R649" s="333"/>
      <c r="S649" s="333"/>
      <c r="T649" s="333"/>
      <c r="U649" s="333"/>
      <c r="V649" s="333"/>
      <c r="W649" s="333"/>
      <c r="X649" s="333"/>
      <c r="Y649" s="333"/>
      <c r="Z649" s="333"/>
    </row>
    <row r="650" customFormat="false" ht="12" hidden="false" customHeight="true" outlineLevel="0" collapsed="false">
      <c r="A650" s="333"/>
      <c r="B650" s="333"/>
      <c r="C650" s="333"/>
      <c r="D650" s="333"/>
      <c r="E650" s="333"/>
      <c r="F650" s="333"/>
      <c r="G650" s="333"/>
      <c r="H650" s="333"/>
      <c r="I650" s="333"/>
      <c r="J650" s="333"/>
      <c r="K650" s="333"/>
      <c r="L650" s="333"/>
      <c r="M650" s="333"/>
      <c r="N650" s="333"/>
      <c r="O650" s="333"/>
      <c r="P650" s="333"/>
      <c r="Q650" s="333"/>
      <c r="R650" s="333"/>
      <c r="S650" s="333"/>
      <c r="T650" s="333"/>
      <c r="U650" s="333"/>
      <c r="V650" s="333"/>
      <c r="W650" s="333"/>
      <c r="X650" s="333"/>
      <c r="Y650" s="333"/>
      <c r="Z650" s="333"/>
    </row>
    <row r="651" customFormat="false" ht="12" hidden="false" customHeight="true" outlineLevel="0" collapsed="false">
      <c r="A651" s="333"/>
      <c r="B651" s="333"/>
      <c r="C651" s="333"/>
      <c r="D651" s="333"/>
      <c r="E651" s="333"/>
      <c r="F651" s="333"/>
      <c r="G651" s="333"/>
      <c r="H651" s="333"/>
      <c r="I651" s="333"/>
      <c r="J651" s="333"/>
      <c r="K651" s="333"/>
      <c r="L651" s="333"/>
      <c r="M651" s="333"/>
      <c r="N651" s="333"/>
      <c r="O651" s="333"/>
      <c r="P651" s="333"/>
      <c r="Q651" s="333"/>
      <c r="R651" s="333"/>
      <c r="S651" s="333"/>
      <c r="T651" s="333"/>
      <c r="U651" s="333"/>
      <c r="V651" s="333"/>
      <c r="W651" s="333"/>
      <c r="X651" s="333"/>
      <c r="Y651" s="333"/>
      <c r="Z651" s="333"/>
    </row>
    <row r="652" customFormat="false" ht="12" hidden="false" customHeight="true" outlineLevel="0" collapsed="false">
      <c r="A652" s="333"/>
      <c r="B652" s="333"/>
      <c r="C652" s="333"/>
      <c r="D652" s="333"/>
      <c r="E652" s="333"/>
      <c r="F652" s="333"/>
      <c r="G652" s="333"/>
      <c r="H652" s="333"/>
      <c r="I652" s="333"/>
      <c r="J652" s="333"/>
      <c r="K652" s="333"/>
      <c r="L652" s="333"/>
      <c r="M652" s="333"/>
      <c r="N652" s="333"/>
      <c r="O652" s="333"/>
      <c r="P652" s="333"/>
      <c r="Q652" s="333"/>
      <c r="R652" s="333"/>
      <c r="S652" s="333"/>
      <c r="T652" s="333"/>
      <c r="U652" s="333"/>
      <c r="V652" s="333"/>
      <c r="W652" s="333"/>
      <c r="X652" s="333"/>
      <c r="Y652" s="333"/>
      <c r="Z652" s="333"/>
    </row>
    <row r="653" customFormat="false" ht="12" hidden="false" customHeight="true" outlineLevel="0" collapsed="false">
      <c r="A653" s="333"/>
      <c r="B653" s="333"/>
      <c r="C653" s="333"/>
      <c r="D653" s="333"/>
      <c r="E653" s="333"/>
      <c r="F653" s="333"/>
      <c r="G653" s="333"/>
      <c r="H653" s="333"/>
      <c r="I653" s="333"/>
      <c r="J653" s="333"/>
      <c r="K653" s="333"/>
      <c r="L653" s="333"/>
      <c r="M653" s="333"/>
      <c r="N653" s="333"/>
      <c r="O653" s="333"/>
      <c r="P653" s="333"/>
      <c r="Q653" s="333"/>
      <c r="R653" s="333"/>
      <c r="S653" s="333"/>
      <c r="T653" s="333"/>
      <c r="U653" s="333"/>
      <c r="V653" s="333"/>
      <c r="W653" s="333"/>
      <c r="X653" s="333"/>
      <c r="Y653" s="333"/>
      <c r="Z653" s="333"/>
    </row>
    <row r="654" customFormat="false" ht="12" hidden="false" customHeight="true" outlineLevel="0" collapsed="false">
      <c r="A654" s="333"/>
      <c r="B654" s="333"/>
      <c r="C654" s="333"/>
      <c r="D654" s="333"/>
      <c r="E654" s="333"/>
      <c r="F654" s="333"/>
      <c r="G654" s="333"/>
      <c r="H654" s="333"/>
      <c r="I654" s="333"/>
      <c r="J654" s="333"/>
      <c r="K654" s="333"/>
      <c r="L654" s="333"/>
      <c r="M654" s="333"/>
      <c r="N654" s="333"/>
      <c r="O654" s="333"/>
      <c r="P654" s="333"/>
      <c r="Q654" s="333"/>
      <c r="R654" s="333"/>
      <c r="S654" s="333"/>
      <c r="T654" s="333"/>
      <c r="U654" s="333"/>
      <c r="V654" s="333"/>
      <c r="W654" s="333"/>
      <c r="X654" s="333"/>
      <c r="Y654" s="333"/>
      <c r="Z654" s="333"/>
    </row>
    <row r="655" customFormat="false" ht="12" hidden="false" customHeight="true" outlineLevel="0" collapsed="false">
      <c r="A655" s="333"/>
      <c r="B655" s="333"/>
      <c r="C655" s="333"/>
      <c r="D655" s="333"/>
      <c r="E655" s="333"/>
      <c r="F655" s="333"/>
      <c r="G655" s="333"/>
      <c r="H655" s="333"/>
      <c r="I655" s="333"/>
      <c r="J655" s="333"/>
      <c r="K655" s="333"/>
      <c r="L655" s="333"/>
      <c r="M655" s="333"/>
      <c r="N655" s="333"/>
      <c r="O655" s="333"/>
      <c r="P655" s="333"/>
      <c r="Q655" s="333"/>
      <c r="R655" s="333"/>
      <c r="S655" s="333"/>
      <c r="T655" s="333"/>
      <c r="U655" s="333"/>
      <c r="V655" s="333"/>
      <c r="W655" s="333"/>
      <c r="X655" s="333"/>
      <c r="Y655" s="333"/>
      <c r="Z655" s="333"/>
    </row>
    <row r="656" customFormat="false" ht="12" hidden="false" customHeight="true" outlineLevel="0" collapsed="false">
      <c r="A656" s="333"/>
      <c r="B656" s="333"/>
      <c r="C656" s="333"/>
      <c r="D656" s="333"/>
      <c r="E656" s="333"/>
      <c r="F656" s="333"/>
      <c r="G656" s="333"/>
      <c r="H656" s="333"/>
      <c r="I656" s="333"/>
      <c r="J656" s="333"/>
      <c r="K656" s="333"/>
      <c r="L656" s="333"/>
      <c r="M656" s="333"/>
      <c r="N656" s="333"/>
      <c r="O656" s="333"/>
      <c r="P656" s="333"/>
      <c r="Q656" s="333"/>
      <c r="R656" s="333"/>
      <c r="S656" s="333"/>
      <c r="T656" s="333"/>
      <c r="U656" s="333"/>
      <c r="V656" s="333"/>
      <c r="W656" s="333"/>
      <c r="X656" s="333"/>
      <c r="Y656" s="333"/>
      <c r="Z656" s="333"/>
    </row>
    <row r="657" customFormat="false" ht="12" hidden="false" customHeight="true" outlineLevel="0" collapsed="false">
      <c r="A657" s="333"/>
      <c r="B657" s="333"/>
      <c r="C657" s="333"/>
      <c r="D657" s="333"/>
      <c r="E657" s="333"/>
      <c r="F657" s="333"/>
      <c r="G657" s="333"/>
      <c r="H657" s="333"/>
      <c r="I657" s="333"/>
      <c r="J657" s="333"/>
      <c r="K657" s="333"/>
      <c r="L657" s="333"/>
      <c r="M657" s="333"/>
      <c r="N657" s="333"/>
      <c r="O657" s="333"/>
      <c r="P657" s="333"/>
      <c r="Q657" s="333"/>
      <c r="R657" s="333"/>
      <c r="S657" s="333"/>
      <c r="T657" s="333"/>
      <c r="U657" s="333"/>
      <c r="V657" s="333"/>
      <c r="W657" s="333"/>
      <c r="X657" s="333"/>
      <c r="Y657" s="333"/>
      <c r="Z657" s="333"/>
    </row>
    <row r="658" customFormat="false" ht="12" hidden="false" customHeight="true" outlineLevel="0" collapsed="false">
      <c r="A658" s="333"/>
      <c r="B658" s="333"/>
      <c r="C658" s="333"/>
      <c r="D658" s="333"/>
      <c r="E658" s="333"/>
      <c r="F658" s="333"/>
      <c r="G658" s="333"/>
      <c r="H658" s="333"/>
      <c r="I658" s="333"/>
      <c r="J658" s="333"/>
      <c r="K658" s="333"/>
      <c r="L658" s="333"/>
      <c r="M658" s="333"/>
      <c r="N658" s="333"/>
      <c r="O658" s="333"/>
      <c r="P658" s="333"/>
      <c r="Q658" s="333"/>
      <c r="R658" s="333"/>
      <c r="S658" s="333"/>
      <c r="T658" s="333"/>
      <c r="U658" s="333"/>
      <c r="V658" s="333"/>
      <c r="W658" s="333"/>
      <c r="X658" s="333"/>
      <c r="Y658" s="333"/>
      <c r="Z658" s="333"/>
    </row>
    <row r="659" customFormat="false" ht="12" hidden="false" customHeight="true" outlineLevel="0" collapsed="false">
      <c r="A659" s="333"/>
      <c r="B659" s="333"/>
      <c r="C659" s="333"/>
      <c r="D659" s="333"/>
      <c r="E659" s="333"/>
      <c r="F659" s="333"/>
      <c r="G659" s="333"/>
      <c r="H659" s="333"/>
      <c r="I659" s="333"/>
      <c r="J659" s="333"/>
      <c r="K659" s="333"/>
      <c r="L659" s="333"/>
      <c r="M659" s="333"/>
      <c r="N659" s="333"/>
      <c r="O659" s="333"/>
      <c r="P659" s="333"/>
      <c r="Q659" s="333"/>
      <c r="R659" s="333"/>
      <c r="S659" s="333"/>
      <c r="T659" s="333"/>
      <c r="U659" s="333"/>
      <c r="V659" s="333"/>
      <c r="W659" s="333"/>
      <c r="X659" s="333"/>
      <c r="Y659" s="333"/>
      <c r="Z659" s="333"/>
    </row>
    <row r="660" customFormat="false" ht="12" hidden="false" customHeight="true" outlineLevel="0" collapsed="false">
      <c r="A660" s="333"/>
      <c r="B660" s="333"/>
      <c r="C660" s="333"/>
      <c r="D660" s="333"/>
      <c r="E660" s="333"/>
      <c r="F660" s="333"/>
      <c r="G660" s="333"/>
      <c r="H660" s="333"/>
      <c r="I660" s="333"/>
      <c r="J660" s="333"/>
      <c r="K660" s="333"/>
      <c r="L660" s="333"/>
      <c r="M660" s="333"/>
      <c r="N660" s="333"/>
      <c r="O660" s="333"/>
      <c r="P660" s="333"/>
      <c r="Q660" s="333"/>
      <c r="R660" s="333"/>
      <c r="S660" s="333"/>
      <c r="T660" s="333"/>
      <c r="U660" s="333"/>
      <c r="V660" s="333"/>
      <c r="W660" s="333"/>
      <c r="X660" s="333"/>
      <c r="Y660" s="333"/>
      <c r="Z660" s="333"/>
    </row>
    <row r="661" customFormat="false" ht="12" hidden="false" customHeight="true" outlineLevel="0" collapsed="false">
      <c r="A661" s="333"/>
      <c r="B661" s="333"/>
      <c r="C661" s="333"/>
      <c r="D661" s="333"/>
      <c r="E661" s="333"/>
      <c r="F661" s="333"/>
      <c r="G661" s="333"/>
      <c r="H661" s="333"/>
      <c r="I661" s="333"/>
      <c r="J661" s="333"/>
      <c r="K661" s="333"/>
      <c r="L661" s="333"/>
      <c r="M661" s="333"/>
      <c r="N661" s="333"/>
      <c r="O661" s="333"/>
      <c r="P661" s="333"/>
      <c r="Q661" s="333"/>
      <c r="R661" s="333"/>
      <c r="S661" s="333"/>
      <c r="T661" s="333"/>
      <c r="U661" s="333"/>
      <c r="V661" s="333"/>
      <c r="W661" s="333"/>
      <c r="X661" s="333"/>
      <c r="Y661" s="333"/>
      <c r="Z661" s="333"/>
    </row>
    <row r="662" customFormat="false" ht="12" hidden="false" customHeight="true" outlineLevel="0" collapsed="false">
      <c r="A662" s="333"/>
      <c r="B662" s="333"/>
      <c r="C662" s="333"/>
      <c r="D662" s="333"/>
      <c r="E662" s="333"/>
      <c r="F662" s="333"/>
      <c r="G662" s="333"/>
      <c r="H662" s="333"/>
      <c r="I662" s="333"/>
      <c r="J662" s="333"/>
      <c r="K662" s="333"/>
      <c r="L662" s="333"/>
      <c r="M662" s="333"/>
      <c r="N662" s="333"/>
      <c r="O662" s="333"/>
      <c r="P662" s="333"/>
      <c r="Q662" s="333"/>
      <c r="R662" s="333"/>
      <c r="S662" s="333"/>
      <c r="T662" s="333"/>
      <c r="U662" s="333"/>
      <c r="V662" s="333"/>
      <c r="W662" s="333"/>
      <c r="X662" s="333"/>
      <c r="Y662" s="333"/>
      <c r="Z662" s="333"/>
    </row>
    <row r="663" customFormat="false" ht="12" hidden="false" customHeight="true" outlineLevel="0" collapsed="false">
      <c r="A663" s="333"/>
      <c r="B663" s="333"/>
      <c r="C663" s="333"/>
      <c r="D663" s="333"/>
      <c r="E663" s="333"/>
      <c r="F663" s="333"/>
      <c r="G663" s="333"/>
      <c r="H663" s="333"/>
      <c r="I663" s="333"/>
      <c r="J663" s="333"/>
      <c r="K663" s="333"/>
      <c r="L663" s="333"/>
      <c r="M663" s="333"/>
      <c r="N663" s="333"/>
      <c r="O663" s="333"/>
      <c r="P663" s="333"/>
      <c r="Q663" s="333"/>
      <c r="R663" s="333"/>
      <c r="S663" s="333"/>
      <c r="T663" s="333"/>
      <c r="U663" s="333"/>
      <c r="V663" s="333"/>
      <c r="W663" s="333"/>
      <c r="X663" s="333"/>
      <c r="Y663" s="333"/>
      <c r="Z663" s="333"/>
    </row>
    <row r="664" customFormat="false" ht="12" hidden="false" customHeight="true" outlineLevel="0" collapsed="false">
      <c r="A664" s="333"/>
      <c r="B664" s="333"/>
      <c r="C664" s="333"/>
      <c r="D664" s="333"/>
      <c r="E664" s="333"/>
      <c r="F664" s="333"/>
      <c r="G664" s="333"/>
      <c r="H664" s="333"/>
      <c r="I664" s="333"/>
      <c r="J664" s="333"/>
      <c r="K664" s="333"/>
      <c r="L664" s="333"/>
      <c r="M664" s="333"/>
      <c r="N664" s="333"/>
      <c r="O664" s="333"/>
      <c r="P664" s="333"/>
      <c r="Q664" s="333"/>
      <c r="R664" s="333"/>
      <c r="S664" s="333"/>
      <c r="T664" s="333"/>
      <c r="U664" s="333"/>
      <c r="V664" s="333"/>
      <c r="W664" s="333"/>
      <c r="X664" s="333"/>
      <c r="Y664" s="333"/>
      <c r="Z664" s="333"/>
    </row>
    <row r="665" customFormat="false" ht="12" hidden="false" customHeight="true" outlineLevel="0" collapsed="false">
      <c r="A665" s="333"/>
      <c r="B665" s="333"/>
      <c r="C665" s="333"/>
      <c r="D665" s="333"/>
      <c r="E665" s="333"/>
      <c r="F665" s="333"/>
      <c r="G665" s="333"/>
      <c r="H665" s="333"/>
      <c r="I665" s="333"/>
      <c r="J665" s="333"/>
      <c r="K665" s="333"/>
      <c r="L665" s="333"/>
      <c r="M665" s="333"/>
      <c r="N665" s="333"/>
      <c r="O665" s="333"/>
      <c r="P665" s="333"/>
      <c r="Q665" s="333"/>
      <c r="R665" s="333"/>
      <c r="S665" s="333"/>
      <c r="T665" s="333"/>
      <c r="U665" s="333"/>
      <c r="V665" s="333"/>
      <c r="W665" s="333"/>
      <c r="X665" s="333"/>
      <c r="Y665" s="333"/>
      <c r="Z665" s="333"/>
    </row>
    <row r="666" customFormat="false" ht="12" hidden="false" customHeight="true" outlineLevel="0" collapsed="false">
      <c r="A666" s="333"/>
      <c r="B666" s="333"/>
      <c r="C666" s="333"/>
      <c r="D666" s="333"/>
      <c r="E666" s="333"/>
      <c r="F666" s="333"/>
      <c r="G666" s="333"/>
      <c r="H666" s="333"/>
      <c r="I666" s="333"/>
      <c r="J666" s="333"/>
      <c r="K666" s="333"/>
      <c r="L666" s="333"/>
      <c r="M666" s="333"/>
      <c r="N666" s="333"/>
      <c r="O666" s="333"/>
      <c r="P666" s="333"/>
      <c r="Q666" s="333"/>
      <c r="R666" s="333"/>
      <c r="S666" s="333"/>
      <c r="T666" s="333"/>
      <c r="U666" s="333"/>
      <c r="V666" s="333"/>
      <c r="W666" s="333"/>
      <c r="X666" s="333"/>
      <c r="Y666" s="333"/>
      <c r="Z666" s="333"/>
    </row>
    <row r="667" customFormat="false" ht="12" hidden="false" customHeight="true" outlineLevel="0" collapsed="false">
      <c r="A667" s="333"/>
      <c r="B667" s="333"/>
      <c r="C667" s="333"/>
      <c r="D667" s="333"/>
      <c r="E667" s="333"/>
      <c r="F667" s="333"/>
      <c r="G667" s="333"/>
      <c r="H667" s="333"/>
      <c r="I667" s="333"/>
      <c r="J667" s="333"/>
      <c r="K667" s="333"/>
      <c r="L667" s="333"/>
      <c r="M667" s="333"/>
      <c r="N667" s="333"/>
      <c r="O667" s="333"/>
      <c r="P667" s="333"/>
      <c r="Q667" s="333"/>
      <c r="R667" s="333"/>
      <c r="S667" s="333"/>
      <c r="T667" s="333"/>
      <c r="U667" s="333"/>
      <c r="V667" s="333"/>
      <c r="W667" s="333"/>
      <c r="X667" s="333"/>
      <c r="Y667" s="333"/>
      <c r="Z667" s="333"/>
    </row>
    <row r="668" customFormat="false" ht="12" hidden="false" customHeight="true" outlineLevel="0" collapsed="false">
      <c r="A668" s="333"/>
      <c r="B668" s="333"/>
      <c r="C668" s="333"/>
      <c r="D668" s="333"/>
      <c r="E668" s="333"/>
      <c r="F668" s="333"/>
      <c r="G668" s="333"/>
      <c r="H668" s="333"/>
      <c r="I668" s="333"/>
      <c r="J668" s="333"/>
      <c r="K668" s="333"/>
      <c r="L668" s="333"/>
      <c r="M668" s="333"/>
      <c r="N668" s="333"/>
      <c r="O668" s="333"/>
      <c r="P668" s="333"/>
      <c r="Q668" s="333"/>
      <c r="R668" s="333"/>
      <c r="S668" s="333"/>
      <c r="T668" s="333"/>
      <c r="U668" s="333"/>
      <c r="V668" s="333"/>
      <c r="W668" s="333"/>
      <c r="X668" s="333"/>
      <c r="Y668" s="333"/>
      <c r="Z668" s="333"/>
    </row>
    <row r="669" customFormat="false" ht="12" hidden="false" customHeight="true" outlineLevel="0" collapsed="false">
      <c r="A669" s="333"/>
      <c r="B669" s="333"/>
      <c r="C669" s="333"/>
      <c r="D669" s="333"/>
      <c r="E669" s="333"/>
      <c r="F669" s="333"/>
      <c r="G669" s="333"/>
      <c r="H669" s="333"/>
      <c r="I669" s="333"/>
      <c r="J669" s="333"/>
      <c r="K669" s="333"/>
      <c r="L669" s="333"/>
      <c r="M669" s="333"/>
      <c r="N669" s="333"/>
      <c r="O669" s="333"/>
      <c r="P669" s="333"/>
      <c r="Q669" s="333"/>
      <c r="R669" s="333"/>
      <c r="S669" s="333"/>
      <c r="T669" s="333"/>
      <c r="U669" s="333"/>
      <c r="V669" s="333"/>
      <c r="W669" s="333"/>
      <c r="X669" s="333"/>
      <c r="Y669" s="333"/>
      <c r="Z669" s="333"/>
    </row>
    <row r="670" customFormat="false" ht="12" hidden="false" customHeight="true" outlineLevel="0" collapsed="false">
      <c r="A670" s="333"/>
      <c r="B670" s="333"/>
      <c r="C670" s="333"/>
      <c r="D670" s="333"/>
      <c r="E670" s="333"/>
      <c r="F670" s="333"/>
      <c r="G670" s="333"/>
      <c r="H670" s="333"/>
      <c r="I670" s="333"/>
      <c r="J670" s="333"/>
      <c r="K670" s="333"/>
      <c r="L670" s="333"/>
      <c r="M670" s="333"/>
      <c r="N670" s="333"/>
      <c r="O670" s="333"/>
      <c r="P670" s="333"/>
      <c r="Q670" s="333"/>
      <c r="R670" s="333"/>
      <c r="S670" s="333"/>
      <c r="T670" s="333"/>
      <c r="U670" s="333"/>
      <c r="V670" s="333"/>
      <c r="W670" s="333"/>
      <c r="X670" s="333"/>
      <c r="Y670" s="333"/>
      <c r="Z670" s="333"/>
    </row>
    <row r="671" customFormat="false" ht="12" hidden="false" customHeight="true" outlineLevel="0" collapsed="false">
      <c r="A671" s="333"/>
      <c r="B671" s="333"/>
      <c r="C671" s="333"/>
      <c r="D671" s="333"/>
      <c r="E671" s="333"/>
      <c r="F671" s="333"/>
      <c r="G671" s="333"/>
      <c r="H671" s="333"/>
      <c r="I671" s="333"/>
      <c r="J671" s="333"/>
      <c r="K671" s="333"/>
      <c r="L671" s="333"/>
      <c r="M671" s="333"/>
      <c r="N671" s="333"/>
      <c r="O671" s="333"/>
      <c r="P671" s="333"/>
      <c r="Q671" s="333"/>
      <c r="R671" s="333"/>
      <c r="S671" s="333"/>
      <c r="T671" s="333"/>
      <c r="U671" s="333"/>
      <c r="V671" s="333"/>
      <c r="W671" s="333"/>
      <c r="X671" s="333"/>
      <c r="Y671" s="333"/>
      <c r="Z671" s="333"/>
    </row>
    <row r="672" customFormat="false" ht="12" hidden="false" customHeight="true" outlineLevel="0" collapsed="false">
      <c r="A672" s="333"/>
      <c r="B672" s="333"/>
      <c r="C672" s="333"/>
      <c r="D672" s="333"/>
      <c r="E672" s="333"/>
      <c r="F672" s="333"/>
      <c r="G672" s="333"/>
      <c r="H672" s="333"/>
      <c r="I672" s="333"/>
      <c r="J672" s="333"/>
      <c r="K672" s="333"/>
      <c r="L672" s="333"/>
      <c r="M672" s="333"/>
      <c r="N672" s="333"/>
      <c r="O672" s="333"/>
      <c r="P672" s="333"/>
      <c r="Q672" s="333"/>
      <c r="R672" s="333"/>
      <c r="S672" s="333"/>
      <c r="T672" s="333"/>
      <c r="U672" s="333"/>
      <c r="V672" s="333"/>
      <c r="W672" s="333"/>
      <c r="X672" s="333"/>
      <c r="Y672" s="333"/>
      <c r="Z672" s="333"/>
    </row>
    <row r="673" customFormat="false" ht="12" hidden="false" customHeight="true" outlineLevel="0" collapsed="false">
      <c r="A673" s="333"/>
      <c r="B673" s="333"/>
      <c r="C673" s="333"/>
      <c r="D673" s="333"/>
      <c r="E673" s="333"/>
      <c r="F673" s="333"/>
      <c r="G673" s="333"/>
      <c r="H673" s="333"/>
      <c r="I673" s="333"/>
      <c r="J673" s="333"/>
      <c r="K673" s="333"/>
      <c r="L673" s="333"/>
      <c r="M673" s="333"/>
      <c r="N673" s="333"/>
      <c r="O673" s="333"/>
      <c r="P673" s="333"/>
      <c r="Q673" s="333"/>
      <c r="R673" s="333"/>
      <c r="S673" s="333"/>
      <c r="T673" s="333"/>
      <c r="U673" s="333"/>
      <c r="V673" s="333"/>
      <c r="W673" s="333"/>
      <c r="X673" s="333"/>
      <c r="Y673" s="333"/>
      <c r="Z673" s="333"/>
    </row>
    <row r="674" customFormat="false" ht="12" hidden="false" customHeight="true" outlineLevel="0" collapsed="false">
      <c r="A674" s="333"/>
      <c r="B674" s="333"/>
      <c r="C674" s="333"/>
      <c r="D674" s="333"/>
      <c r="E674" s="333"/>
      <c r="F674" s="333"/>
      <c r="G674" s="333"/>
      <c r="H674" s="333"/>
      <c r="I674" s="333"/>
      <c r="J674" s="333"/>
      <c r="K674" s="333"/>
      <c r="L674" s="333"/>
      <c r="M674" s="333"/>
      <c r="N674" s="333"/>
      <c r="O674" s="333"/>
      <c r="P674" s="333"/>
      <c r="Q674" s="333"/>
      <c r="R674" s="333"/>
      <c r="S674" s="333"/>
      <c r="T674" s="333"/>
      <c r="U674" s="333"/>
      <c r="V674" s="333"/>
      <c r="W674" s="333"/>
      <c r="X674" s="333"/>
      <c r="Y674" s="333"/>
      <c r="Z674" s="333"/>
    </row>
    <row r="675" customFormat="false" ht="12" hidden="false" customHeight="true" outlineLevel="0" collapsed="false">
      <c r="A675" s="333"/>
      <c r="B675" s="333"/>
      <c r="C675" s="333"/>
      <c r="D675" s="333"/>
      <c r="E675" s="333"/>
      <c r="F675" s="333"/>
      <c r="G675" s="333"/>
      <c r="H675" s="333"/>
      <c r="I675" s="333"/>
      <c r="J675" s="333"/>
      <c r="K675" s="333"/>
      <c r="L675" s="333"/>
      <c r="M675" s="333"/>
      <c r="N675" s="333"/>
      <c r="O675" s="333"/>
      <c r="P675" s="333"/>
      <c r="Q675" s="333"/>
      <c r="R675" s="333"/>
      <c r="S675" s="333"/>
      <c r="T675" s="333"/>
      <c r="U675" s="333"/>
      <c r="V675" s="333"/>
      <c r="W675" s="333"/>
      <c r="X675" s="333"/>
      <c r="Y675" s="333"/>
      <c r="Z675" s="333"/>
    </row>
    <row r="676" customFormat="false" ht="12" hidden="false" customHeight="true" outlineLevel="0" collapsed="false">
      <c r="A676" s="333"/>
      <c r="B676" s="333"/>
      <c r="C676" s="333"/>
      <c r="D676" s="333"/>
      <c r="E676" s="333"/>
      <c r="F676" s="333"/>
      <c r="G676" s="333"/>
      <c r="H676" s="333"/>
      <c r="I676" s="333"/>
      <c r="J676" s="333"/>
      <c r="K676" s="333"/>
      <c r="L676" s="333"/>
      <c r="M676" s="333"/>
      <c r="N676" s="333"/>
      <c r="O676" s="333"/>
      <c r="P676" s="333"/>
      <c r="Q676" s="333"/>
      <c r="R676" s="333"/>
      <c r="S676" s="333"/>
      <c r="T676" s="333"/>
      <c r="U676" s="333"/>
      <c r="V676" s="333"/>
      <c r="W676" s="333"/>
      <c r="X676" s="333"/>
      <c r="Y676" s="333"/>
      <c r="Z676" s="333"/>
    </row>
    <row r="677" customFormat="false" ht="12" hidden="false" customHeight="true" outlineLevel="0" collapsed="false">
      <c r="A677" s="333"/>
      <c r="B677" s="333"/>
      <c r="C677" s="333"/>
      <c r="D677" s="333"/>
      <c r="E677" s="333"/>
      <c r="F677" s="333"/>
      <c r="G677" s="333"/>
      <c r="H677" s="333"/>
      <c r="I677" s="333"/>
      <c r="J677" s="333"/>
      <c r="K677" s="333"/>
      <c r="L677" s="333"/>
      <c r="M677" s="333"/>
      <c r="N677" s="333"/>
      <c r="O677" s="333"/>
      <c r="P677" s="333"/>
      <c r="Q677" s="333"/>
      <c r="R677" s="333"/>
      <c r="S677" s="333"/>
      <c r="T677" s="333"/>
      <c r="U677" s="333"/>
      <c r="V677" s="333"/>
      <c r="W677" s="333"/>
      <c r="X677" s="333"/>
      <c r="Y677" s="333"/>
      <c r="Z677" s="333"/>
    </row>
    <row r="678" customFormat="false" ht="12" hidden="false" customHeight="true" outlineLevel="0" collapsed="false">
      <c r="A678" s="333"/>
      <c r="B678" s="333"/>
      <c r="C678" s="333"/>
      <c r="D678" s="333"/>
      <c r="E678" s="333"/>
      <c r="F678" s="333"/>
      <c r="G678" s="333"/>
      <c r="H678" s="333"/>
      <c r="I678" s="333"/>
      <c r="J678" s="333"/>
      <c r="K678" s="333"/>
      <c r="L678" s="333"/>
      <c r="M678" s="333"/>
      <c r="N678" s="333"/>
      <c r="O678" s="333"/>
      <c r="P678" s="333"/>
      <c r="Q678" s="333"/>
      <c r="R678" s="333"/>
      <c r="S678" s="333"/>
      <c r="T678" s="333"/>
      <c r="U678" s="333"/>
      <c r="V678" s="333"/>
      <c r="W678" s="333"/>
      <c r="X678" s="333"/>
      <c r="Y678" s="333"/>
      <c r="Z678" s="333"/>
    </row>
    <row r="679" customFormat="false" ht="12" hidden="false" customHeight="true" outlineLevel="0" collapsed="false">
      <c r="A679" s="333"/>
      <c r="B679" s="333"/>
      <c r="C679" s="333"/>
      <c r="D679" s="333"/>
      <c r="E679" s="333"/>
      <c r="F679" s="333"/>
      <c r="G679" s="333"/>
      <c r="H679" s="333"/>
      <c r="I679" s="333"/>
      <c r="J679" s="333"/>
      <c r="K679" s="333"/>
      <c r="L679" s="333"/>
      <c r="M679" s="333"/>
      <c r="N679" s="333"/>
      <c r="O679" s="333"/>
      <c r="P679" s="333"/>
      <c r="Q679" s="333"/>
      <c r="R679" s="333"/>
      <c r="S679" s="333"/>
      <c r="T679" s="333"/>
      <c r="U679" s="333"/>
      <c r="V679" s="333"/>
      <c r="W679" s="333"/>
      <c r="X679" s="333"/>
      <c r="Y679" s="333"/>
      <c r="Z679" s="333"/>
    </row>
    <row r="680" customFormat="false" ht="12" hidden="false" customHeight="true" outlineLevel="0" collapsed="false">
      <c r="A680" s="333"/>
      <c r="B680" s="333"/>
      <c r="C680" s="333"/>
      <c r="D680" s="333"/>
      <c r="E680" s="333"/>
      <c r="F680" s="333"/>
      <c r="G680" s="333"/>
      <c r="H680" s="333"/>
      <c r="I680" s="333"/>
      <c r="J680" s="333"/>
      <c r="K680" s="333"/>
      <c r="L680" s="333"/>
      <c r="M680" s="333"/>
      <c r="N680" s="333"/>
      <c r="O680" s="333"/>
      <c r="P680" s="333"/>
      <c r="Q680" s="333"/>
      <c r="R680" s="333"/>
      <c r="S680" s="333"/>
      <c r="T680" s="333"/>
      <c r="U680" s="333"/>
      <c r="V680" s="333"/>
      <c r="W680" s="333"/>
      <c r="X680" s="333"/>
      <c r="Y680" s="333"/>
      <c r="Z680" s="333"/>
    </row>
    <row r="681" customFormat="false" ht="12" hidden="false" customHeight="true" outlineLevel="0" collapsed="false">
      <c r="A681" s="333"/>
      <c r="B681" s="333"/>
      <c r="C681" s="333"/>
      <c r="D681" s="333"/>
      <c r="E681" s="333"/>
      <c r="F681" s="333"/>
      <c r="G681" s="333"/>
      <c r="H681" s="333"/>
      <c r="I681" s="333"/>
      <c r="J681" s="333"/>
      <c r="K681" s="333"/>
      <c r="L681" s="333"/>
      <c r="M681" s="333"/>
      <c r="N681" s="333"/>
      <c r="O681" s="333"/>
      <c r="P681" s="333"/>
      <c r="Q681" s="333"/>
      <c r="R681" s="333"/>
      <c r="S681" s="333"/>
      <c r="T681" s="333"/>
      <c r="U681" s="333"/>
      <c r="V681" s="333"/>
      <c r="W681" s="333"/>
      <c r="X681" s="333"/>
      <c r="Y681" s="333"/>
      <c r="Z681" s="333"/>
    </row>
    <row r="682" customFormat="false" ht="12" hidden="false" customHeight="true" outlineLevel="0" collapsed="false">
      <c r="A682" s="333"/>
      <c r="B682" s="333"/>
      <c r="C682" s="333"/>
      <c r="D682" s="333"/>
      <c r="E682" s="333"/>
      <c r="F682" s="333"/>
      <c r="G682" s="333"/>
      <c r="H682" s="333"/>
      <c r="I682" s="333"/>
      <c r="J682" s="333"/>
      <c r="K682" s="333"/>
      <c r="L682" s="333"/>
      <c r="M682" s="333"/>
      <c r="N682" s="333"/>
      <c r="O682" s="333"/>
      <c r="P682" s="333"/>
      <c r="Q682" s="333"/>
      <c r="R682" s="333"/>
      <c r="S682" s="333"/>
      <c r="T682" s="333"/>
      <c r="U682" s="333"/>
      <c r="V682" s="333"/>
      <c r="W682" s="333"/>
      <c r="X682" s="333"/>
      <c r="Y682" s="333"/>
      <c r="Z682" s="333"/>
    </row>
    <row r="683" customFormat="false" ht="12" hidden="false" customHeight="true" outlineLevel="0" collapsed="false">
      <c r="A683" s="333"/>
      <c r="B683" s="333"/>
      <c r="C683" s="333"/>
      <c r="D683" s="333"/>
      <c r="E683" s="333"/>
      <c r="F683" s="333"/>
      <c r="G683" s="333"/>
      <c r="H683" s="333"/>
      <c r="I683" s="333"/>
      <c r="J683" s="333"/>
      <c r="K683" s="333"/>
      <c r="L683" s="333"/>
      <c r="M683" s="333"/>
      <c r="N683" s="333"/>
      <c r="O683" s="333"/>
      <c r="P683" s="333"/>
      <c r="Q683" s="333"/>
      <c r="R683" s="333"/>
      <c r="S683" s="333"/>
      <c r="T683" s="333"/>
      <c r="U683" s="333"/>
      <c r="V683" s="333"/>
      <c r="W683" s="333"/>
      <c r="X683" s="333"/>
      <c r="Y683" s="333"/>
      <c r="Z683" s="333"/>
    </row>
    <row r="684" customFormat="false" ht="12" hidden="false" customHeight="true" outlineLevel="0" collapsed="false">
      <c r="A684" s="333"/>
      <c r="B684" s="333"/>
      <c r="C684" s="333"/>
      <c r="D684" s="333"/>
      <c r="E684" s="333"/>
      <c r="F684" s="333"/>
      <c r="G684" s="333"/>
      <c r="H684" s="333"/>
      <c r="I684" s="333"/>
      <c r="J684" s="333"/>
      <c r="K684" s="333"/>
      <c r="L684" s="333"/>
      <c r="M684" s="333"/>
      <c r="N684" s="333"/>
      <c r="O684" s="333"/>
      <c r="P684" s="333"/>
      <c r="Q684" s="333"/>
      <c r="R684" s="333"/>
      <c r="S684" s="333"/>
      <c r="T684" s="333"/>
      <c r="U684" s="333"/>
      <c r="V684" s="333"/>
      <c r="W684" s="333"/>
      <c r="X684" s="333"/>
      <c r="Y684" s="333"/>
      <c r="Z684" s="333"/>
    </row>
    <row r="685" customFormat="false" ht="12" hidden="false" customHeight="true" outlineLevel="0" collapsed="false">
      <c r="A685" s="333"/>
      <c r="B685" s="333"/>
      <c r="C685" s="333"/>
      <c r="D685" s="333"/>
      <c r="E685" s="333"/>
      <c r="F685" s="333"/>
      <c r="G685" s="333"/>
      <c r="H685" s="333"/>
      <c r="I685" s="333"/>
      <c r="J685" s="333"/>
      <c r="K685" s="333"/>
      <c r="L685" s="333"/>
      <c r="M685" s="333"/>
      <c r="N685" s="333"/>
      <c r="O685" s="333"/>
      <c r="P685" s="333"/>
      <c r="Q685" s="333"/>
      <c r="R685" s="333"/>
      <c r="S685" s="333"/>
      <c r="T685" s="333"/>
      <c r="U685" s="333"/>
      <c r="V685" s="333"/>
      <c r="W685" s="333"/>
      <c r="X685" s="333"/>
      <c r="Y685" s="333"/>
      <c r="Z685" s="333"/>
    </row>
    <row r="686" customFormat="false" ht="12" hidden="false" customHeight="true" outlineLevel="0" collapsed="false">
      <c r="A686" s="333"/>
      <c r="B686" s="333"/>
      <c r="C686" s="333"/>
      <c r="D686" s="333"/>
      <c r="E686" s="333"/>
      <c r="F686" s="333"/>
      <c r="G686" s="333"/>
      <c r="H686" s="333"/>
      <c r="I686" s="333"/>
      <c r="J686" s="333"/>
      <c r="K686" s="333"/>
      <c r="L686" s="333"/>
      <c r="M686" s="333"/>
      <c r="N686" s="333"/>
      <c r="O686" s="333"/>
      <c r="P686" s="333"/>
      <c r="Q686" s="333"/>
      <c r="R686" s="333"/>
      <c r="S686" s="333"/>
      <c r="T686" s="333"/>
      <c r="U686" s="333"/>
      <c r="V686" s="333"/>
      <c r="W686" s="333"/>
      <c r="X686" s="333"/>
      <c r="Y686" s="333"/>
      <c r="Z686" s="333"/>
    </row>
    <row r="687" customFormat="false" ht="12" hidden="false" customHeight="true" outlineLevel="0" collapsed="false">
      <c r="A687" s="333"/>
      <c r="B687" s="333"/>
      <c r="C687" s="333"/>
      <c r="D687" s="333"/>
      <c r="E687" s="333"/>
      <c r="F687" s="333"/>
      <c r="G687" s="333"/>
      <c r="H687" s="333"/>
      <c r="I687" s="333"/>
      <c r="J687" s="333"/>
      <c r="K687" s="333"/>
      <c r="L687" s="333"/>
      <c r="M687" s="333"/>
      <c r="N687" s="333"/>
      <c r="O687" s="333"/>
      <c r="P687" s="333"/>
      <c r="Q687" s="333"/>
      <c r="R687" s="333"/>
      <c r="S687" s="333"/>
      <c r="T687" s="333"/>
      <c r="U687" s="333"/>
      <c r="V687" s="333"/>
      <c r="W687" s="333"/>
      <c r="X687" s="333"/>
      <c r="Y687" s="333"/>
      <c r="Z687" s="333"/>
    </row>
    <row r="688" customFormat="false" ht="12" hidden="false" customHeight="true" outlineLevel="0" collapsed="false">
      <c r="A688" s="333"/>
      <c r="B688" s="333"/>
      <c r="C688" s="333"/>
      <c r="D688" s="333"/>
      <c r="E688" s="333"/>
      <c r="F688" s="333"/>
      <c r="G688" s="333"/>
      <c r="H688" s="333"/>
      <c r="I688" s="333"/>
      <c r="J688" s="333"/>
      <c r="K688" s="333"/>
      <c r="L688" s="333"/>
      <c r="M688" s="333"/>
      <c r="N688" s="333"/>
      <c r="O688" s="333"/>
      <c r="P688" s="333"/>
      <c r="Q688" s="333"/>
      <c r="R688" s="333"/>
      <c r="S688" s="333"/>
      <c r="T688" s="333"/>
      <c r="U688" s="333"/>
      <c r="V688" s="333"/>
      <c r="W688" s="333"/>
      <c r="X688" s="333"/>
      <c r="Y688" s="333"/>
      <c r="Z688" s="333"/>
    </row>
    <row r="689" customFormat="false" ht="12" hidden="false" customHeight="true" outlineLevel="0" collapsed="false">
      <c r="A689" s="333"/>
      <c r="B689" s="333"/>
      <c r="C689" s="333"/>
      <c r="D689" s="333"/>
      <c r="E689" s="333"/>
      <c r="F689" s="333"/>
      <c r="G689" s="333"/>
      <c r="H689" s="333"/>
      <c r="I689" s="333"/>
      <c r="J689" s="333"/>
      <c r="K689" s="333"/>
      <c r="L689" s="333"/>
      <c r="M689" s="333"/>
      <c r="N689" s="333"/>
      <c r="O689" s="333"/>
      <c r="P689" s="333"/>
      <c r="Q689" s="333"/>
      <c r="R689" s="333"/>
      <c r="S689" s="333"/>
      <c r="T689" s="333"/>
      <c r="U689" s="333"/>
      <c r="V689" s="333"/>
      <c r="W689" s="333"/>
      <c r="X689" s="333"/>
      <c r="Y689" s="333"/>
      <c r="Z689" s="333"/>
    </row>
    <row r="690" customFormat="false" ht="12" hidden="false" customHeight="true" outlineLevel="0" collapsed="false">
      <c r="A690" s="333"/>
      <c r="B690" s="333"/>
      <c r="C690" s="333"/>
      <c r="D690" s="333"/>
      <c r="E690" s="333"/>
      <c r="F690" s="333"/>
      <c r="G690" s="333"/>
      <c r="H690" s="333"/>
      <c r="I690" s="333"/>
      <c r="J690" s="333"/>
      <c r="K690" s="333"/>
      <c r="L690" s="333"/>
      <c r="M690" s="333"/>
      <c r="N690" s="333"/>
      <c r="O690" s="333"/>
      <c r="P690" s="333"/>
      <c r="Q690" s="333"/>
      <c r="R690" s="333"/>
      <c r="S690" s="333"/>
      <c r="T690" s="333"/>
      <c r="U690" s="333"/>
      <c r="V690" s="333"/>
      <c r="W690" s="333"/>
      <c r="X690" s="333"/>
      <c r="Y690" s="333"/>
      <c r="Z690" s="333"/>
    </row>
    <row r="691" customFormat="false" ht="12" hidden="false" customHeight="true" outlineLevel="0" collapsed="false">
      <c r="A691" s="333"/>
      <c r="B691" s="333"/>
      <c r="C691" s="333"/>
      <c r="D691" s="333"/>
      <c r="E691" s="333"/>
      <c r="F691" s="333"/>
      <c r="G691" s="333"/>
      <c r="H691" s="333"/>
      <c r="I691" s="333"/>
      <c r="J691" s="333"/>
      <c r="K691" s="333"/>
      <c r="L691" s="333"/>
      <c r="M691" s="333"/>
      <c r="N691" s="333"/>
      <c r="O691" s="333"/>
      <c r="P691" s="333"/>
      <c r="Q691" s="333"/>
      <c r="R691" s="333"/>
      <c r="S691" s="333"/>
      <c r="T691" s="333"/>
      <c r="U691" s="333"/>
      <c r="V691" s="333"/>
      <c r="W691" s="333"/>
      <c r="X691" s="333"/>
      <c r="Y691" s="333"/>
      <c r="Z691" s="333"/>
    </row>
    <row r="692" customFormat="false" ht="12" hidden="false" customHeight="true" outlineLevel="0" collapsed="false">
      <c r="A692" s="333"/>
      <c r="B692" s="333"/>
      <c r="C692" s="333"/>
      <c r="D692" s="333"/>
      <c r="E692" s="333"/>
      <c r="F692" s="333"/>
      <c r="G692" s="333"/>
      <c r="H692" s="333"/>
      <c r="I692" s="333"/>
      <c r="J692" s="333"/>
      <c r="K692" s="333"/>
      <c r="L692" s="333"/>
      <c r="M692" s="333"/>
      <c r="N692" s="333"/>
      <c r="O692" s="333"/>
      <c r="P692" s="333"/>
      <c r="Q692" s="333"/>
      <c r="R692" s="333"/>
      <c r="S692" s="333"/>
      <c r="T692" s="333"/>
      <c r="U692" s="333"/>
      <c r="V692" s="333"/>
      <c r="W692" s="333"/>
      <c r="X692" s="333"/>
      <c r="Y692" s="333"/>
      <c r="Z692" s="333"/>
    </row>
    <row r="693" customFormat="false" ht="12" hidden="false" customHeight="true" outlineLevel="0" collapsed="false">
      <c r="A693" s="333"/>
      <c r="B693" s="333"/>
      <c r="C693" s="333"/>
      <c r="D693" s="333"/>
      <c r="E693" s="333"/>
      <c r="F693" s="333"/>
      <c r="G693" s="333"/>
      <c r="H693" s="333"/>
      <c r="I693" s="333"/>
      <c r="J693" s="333"/>
      <c r="K693" s="333"/>
      <c r="L693" s="333"/>
      <c r="M693" s="333"/>
      <c r="N693" s="333"/>
      <c r="O693" s="333"/>
      <c r="P693" s="333"/>
      <c r="Q693" s="333"/>
      <c r="R693" s="333"/>
      <c r="S693" s="333"/>
      <c r="T693" s="333"/>
      <c r="U693" s="333"/>
      <c r="V693" s="333"/>
      <c r="W693" s="333"/>
      <c r="X693" s="333"/>
      <c r="Y693" s="333"/>
      <c r="Z693" s="333"/>
    </row>
    <row r="694" customFormat="false" ht="12" hidden="false" customHeight="true" outlineLevel="0" collapsed="false">
      <c r="A694" s="333"/>
      <c r="B694" s="333"/>
      <c r="C694" s="333"/>
      <c r="D694" s="333"/>
      <c r="E694" s="333"/>
      <c r="F694" s="333"/>
      <c r="G694" s="333"/>
      <c r="H694" s="333"/>
      <c r="I694" s="333"/>
      <c r="J694" s="333"/>
      <c r="K694" s="333"/>
      <c r="L694" s="333"/>
      <c r="M694" s="333"/>
      <c r="N694" s="333"/>
      <c r="O694" s="333"/>
      <c r="P694" s="333"/>
      <c r="Q694" s="333"/>
      <c r="R694" s="333"/>
      <c r="S694" s="333"/>
      <c r="T694" s="333"/>
      <c r="U694" s="333"/>
      <c r="V694" s="333"/>
      <c r="W694" s="333"/>
      <c r="X694" s="333"/>
      <c r="Y694" s="333"/>
      <c r="Z694" s="333"/>
    </row>
    <row r="695" customFormat="false" ht="12" hidden="false" customHeight="true" outlineLevel="0" collapsed="false">
      <c r="A695" s="333"/>
      <c r="B695" s="333"/>
      <c r="C695" s="333"/>
      <c r="D695" s="333"/>
      <c r="E695" s="333"/>
      <c r="F695" s="333"/>
      <c r="G695" s="333"/>
      <c r="H695" s="333"/>
      <c r="I695" s="333"/>
      <c r="J695" s="333"/>
      <c r="K695" s="333"/>
      <c r="L695" s="333"/>
      <c r="M695" s="333"/>
      <c r="N695" s="333"/>
      <c r="O695" s="333"/>
      <c r="P695" s="333"/>
      <c r="Q695" s="333"/>
      <c r="R695" s="333"/>
      <c r="S695" s="333"/>
      <c r="T695" s="333"/>
      <c r="U695" s="333"/>
      <c r="V695" s="333"/>
      <c r="W695" s="333"/>
      <c r="X695" s="333"/>
      <c r="Y695" s="333"/>
      <c r="Z695" s="333"/>
    </row>
    <row r="696" customFormat="false" ht="12" hidden="false" customHeight="true" outlineLevel="0" collapsed="false">
      <c r="A696" s="333"/>
      <c r="B696" s="333"/>
      <c r="C696" s="333"/>
      <c r="D696" s="333"/>
      <c r="E696" s="333"/>
      <c r="F696" s="333"/>
      <c r="G696" s="333"/>
      <c r="H696" s="333"/>
      <c r="I696" s="333"/>
      <c r="J696" s="333"/>
      <c r="K696" s="333"/>
      <c r="L696" s="333"/>
      <c r="M696" s="333"/>
      <c r="N696" s="333"/>
      <c r="O696" s="333"/>
      <c r="P696" s="333"/>
      <c r="Q696" s="333"/>
      <c r="R696" s="333"/>
      <c r="S696" s="333"/>
      <c r="T696" s="333"/>
      <c r="U696" s="333"/>
      <c r="V696" s="333"/>
      <c r="W696" s="333"/>
      <c r="X696" s="333"/>
      <c r="Y696" s="333"/>
      <c r="Z696" s="333"/>
    </row>
    <row r="697" customFormat="false" ht="12" hidden="false" customHeight="true" outlineLevel="0" collapsed="false">
      <c r="A697" s="333"/>
      <c r="B697" s="333"/>
      <c r="C697" s="333"/>
      <c r="D697" s="333"/>
      <c r="E697" s="333"/>
      <c r="F697" s="333"/>
      <c r="G697" s="333"/>
      <c r="H697" s="333"/>
      <c r="I697" s="333"/>
      <c r="J697" s="333"/>
      <c r="K697" s="333"/>
      <c r="L697" s="333"/>
      <c r="M697" s="333"/>
      <c r="N697" s="333"/>
      <c r="O697" s="333"/>
      <c r="P697" s="333"/>
      <c r="Q697" s="333"/>
      <c r="R697" s="333"/>
      <c r="S697" s="333"/>
      <c r="T697" s="333"/>
      <c r="U697" s="333"/>
      <c r="V697" s="333"/>
      <c r="W697" s="333"/>
      <c r="X697" s="333"/>
      <c r="Y697" s="333"/>
      <c r="Z697" s="333"/>
    </row>
    <row r="698" customFormat="false" ht="12" hidden="false" customHeight="true" outlineLevel="0" collapsed="false">
      <c r="A698" s="333"/>
      <c r="B698" s="333"/>
      <c r="C698" s="333"/>
      <c r="D698" s="333"/>
      <c r="E698" s="333"/>
      <c r="F698" s="333"/>
      <c r="G698" s="333"/>
      <c r="H698" s="333"/>
      <c r="I698" s="333"/>
      <c r="J698" s="333"/>
      <c r="K698" s="333"/>
      <c r="L698" s="333"/>
      <c r="M698" s="333"/>
      <c r="N698" s="333"/>
      <c r="O698" s="333"/>
      <c r="P698" s="333"/>
      <c r="Q698" s="333"/>
      <c r="R698" s="333"/>
      <c r="S698" s="333"/>
      <c r="T698" s="333"/>
      <c r="U698" s="333"/>
      <c r="V698" s="333"/>
      <c r="W698" s="333"/>
      <c r="X698" s="333"/>
      <c r="Y698" s="333"/>
      <c r="Z698" s="333"/>
    </row>
    <row r="699" customFormat="false" ht="12" hidden="false" customHeight="true" outlineLevel="0" collapsed="false">
      <c r="A699" s="333"/>
      <c r="B699" s="333"/>
      <c r="C699" s="333"/>
      <c r="D699" s="333"/>
      <c r="E699" s="333"/>
      <c r="F699" s="333"/>
      <c r="G699" s="333"/>
      <c r="H699" s="333"/>
      <c r="I699" s="333"/>
      <c r="J699" s="333"/>
      <c r="K699" s="333"/>
      <c r="L699" s="333"/>
      <c r="M699" s="333"/>
      <c r="N699" s="333"/>
      <c r="O699" s="333"/>
      <c r="P699" s="333"/>
      <c r="Q699" s="333"/>
      <c r="R699" s="333"/>
      <c r="S699" s="333"/>
      <c r="T699" s="333"/>
      <c r="U699" s="333"/>
      <c r="V699" s="333"/>
      <c r="W699" s="333"/>
      <c r="X699" s="333"/>
      <c r="Y699" s="333"/>
      <c r="Z699" s="333"/>
    </row>
    <row r="700" customFormat="false" ht="12" hidden="false" customHeight="true" outlineLevel="0" collapsed="false">
      <c r="A700" s="333"/>
      <c r="B700" s="333"/>
      <c r="C700" s="333"/>
      <c r="D700" s="333"/>
      <c r="E700" s="333"/>
      <c r="F700" s="333"/>
      <c r="G700" s="333"/>
      <c r="H700" s="333"/>
      <c r="I700" s="333"/>
      <c r="J700" s="333"/>
      <c r="K700" s="333"/>
      <c r="L700" s="333"/>
      <c r="M700" s="333"/>
      <c r="N700" s="333"/>
      <c r="O700" s="333"/>
      <c r="P700" s="333"/>
      <c r="Q700" s="333"/>
      <c r="R700" s="333"/>
      <c r="S700" s="333"/>
      <c r="T700" s="333"/>
      <c r="U700" s="333"/>
      <c r="V700" s="333"/>
      <c r="W700" s="333"/>
      <c r="X700" s="333"/>
      <c r="Y700" s="333"/>
      <c r="Z700" s="333"/>
    </row>
    <row r="701" customFormat="false" ht="12" hidden="false" customHeight="true" outlineLevel="0" collapsed="false">
      <c r="A701" s="333"/>
      <c r="B701" s="333"/>
      <c r="C701" s="333"/>
      <c r="D701" s="333"/>
      <c r="E701" s="333"/>
      <c r="F701" s="333"/>
      <c r="G701" s="333"/>
      <c r="H701" s="333"/>
      <c r="I701" s="333"/>
      <c r="J701" s="333"/>
      <c r="K701" s="333"/>
      <c r="L701" s="333"/>
      <c r="M701" s="333"/>
      <c r="N701" s="333"/>
      <c r="O701" s="333"/>
      <c r="P701" s="333"/>
      <c r="Q701" s="333"/>
      <c r="R701" s="333"/>
      <c r="S701" s="333"/>
      <c r="T701" s="333"/>
      <c r="U701" s="333"/>
      <c r="V701" s="333"/>
      <c r="W701" s="333"/>
      <c r="X701" s="333"/>
      <c r="Y701" s="333"/>
      <c r="Z701" s="333"/>
    </row>
    <row r="702" customFormat="false" ht="12" hidden="false" customHeight="true" outlineLevel="0" collapsed="false">
      <c r="A702" s="333"/>
      <c r="B702" s="333"/>
      <c r="C702" s="333"/>
      <c r="D702" s="333"/>
      <c r="E702" s="333"/>
      <c r="F702" s="333"/>
      <c r="G702" s="333"/>
      <c r="H702" s="333"/>
      <c r="I702" s="333"/>
      <c r="J702" s="333"/>
      <c r="K702" s="333"/>
      <c r="L702" s="333"/>
      <c r="M702" s="333"/>
      <c r="N702" s="333"/>
      <c r="O702" s="333"/>
      <c r="P702" s="333"/>
      <c r="Q702" s="333"/>
      <c r="R702" s="333"/>
      <c r="S702" s="333"/>
      <c r="T702" s="333"/>
      <c r="U702" s="333"/>
      <c r="V702" s="333"/>
      <c r="W702" s="333"/>
      <c r="X702" s="333"/>
      <c r="Y702" s="333"/>
      <c r="Z702" s="333"/>
    </row>
    <row r="703" customFormat="false" ht="12" hidden="false" customHeight="true" outlineLevel="0" collapsed="false">
      <c r="A703" s="333"/>
      <c r="B703" s="333"/>
      <c r="C703" s="333"/>
      <c r="D703" s="333"/>
      <c r="E703" s="333"/>
      <c r="F703" s="333"/>
      <c r="G703" s="333"/>
      <c r="H703" s="333"/>
      <c r="I703" s="333"/>
      <c r="J703" s="333"/>
      <c r="K703" s="333"/>
      <c r="L703" s="333"/>
      <c r="M703" s="333"/>
      <c r="N703" s="333"/>
      <c r="O703" s="333"/>
      <c r="P703" s="333"/>
      <c r="Q703" s="333"/>
      <c r="R703" s="333"/>
      <c r="S703" s="333"/>
      <c r="T703" s="333"/>
      <c r="U703" s="333"/>
      <c r="V703" s="333"/>
      <c r="W703" s="333"/>
      <c r="X703" s="333"/>
      <c r="Y703" s="333"/>
      <c r="Z703" s="333"/>
    </row>
    <row r="704" customFormat="false" ht="12" hidden="false" customHeight="true" outlineLevel="0" collapsed="false">
      <c r="A704" s="333"/>
      <c r="B704" s="333"/>
      <c r="C704" s="333"/>
      <c r="D704" s="333"/>
      <c r="E704" s="333"/>
      <c r="F704" s="333"/>
      <c r="G704" s="333"/>
      <c r="H704" s="333"/>
      <c r="I704" s="333"/>
      <c r="J704" s="333"/>
      <c r="K704" s="333"/>
      <c r="L704" s="333"/>
      <c r="M704" s="333"/>
      <c r="N704" s="333"/>
      <c r="O704" s="333"/>
      <c r="P704" s="333"/>
      <c r="Q704" s="333"/>
      <c r="R704" s="333"/>
      <c r="S704" s="333"/>
      <c r="T704" s="333"/>
      <c r="U704" s="333"/>
      <c r="V704" s="333"/>
      <c r="W704" s="333"/>
      <c r="X704" s="333"/>
      <c r="Y704" s="333"/>
      <c r="Z704" s="333"/>
    </row>
    <row r="705" customFormat="false" ht="12" hidden="false" customHeight="true" outlineLevel="0" collapsed="false">
      <c r="A705" s="333"/>
      <c r="B705" s="333"/>
      <c r="C705" s="333"/>
      <c r="D705" s="333"/>
      <c r="E705" s="333"/>
      <c r="F705" s="333"/>
      <c r="G705" s="333"/>
      <c r="H705" s="333"/>
      <c r="I705" s="333"/>
      <c r="J705" s="333"/>
      <c r="K705" s="333"/>
      <c r="L705" s="333"/>
      <c r="M705" s="333"/>
      <c r="N705" s="333"/>
      <c r="O705" s="333"/>
      <c r="P705" s="333"/>
      <c r="Q705" s="333"/>
      <c r="R705" s="333"/>
      <c r="S705" s="333"/>
      <c r="T705" s="333"/>
      <c r="U705" s="333"/>
      <c r="V705" s="333"/>
      <c r="W705" s="333"/>
      <c r="X705" s="333"/>
      <c r="Y705" s="333"/>
      <c r="Z705" s="333"/>
    </row>
    <row r="706" customFormat="false" ht="12" hidden="false" customHeight="true" outlineLevel="0" collapsed="false">
      <c r="A706" s="333"/>
      <c r="B706" s="333"/>
      <c r="C706" s="333"/>
      <c r="D706" s="333"/>
      <c r="E706" s="333"/>
      <c r="F706" s="333"/>
      <c r="G706" s="333"/>
      <c r="H706" s="333"/>
      <c r="I706" s="333"/>
      <c r="J706" s="333"/>
      <c r="K706" s="333"/>
      <c r="L706" s="333"/>
      <c r="M706" s="333"/>
      <c r="N706" s="333"/>
      <c r="O706" s="333"/>
      <c r="P706" s="333"/>
      <c r="Q706" s="333"/>
      <c r="R706" s="333"/>
      <c r="S706" s="333"/>
      <c r="T706" s="333"/>
      <c r="U706" s="333"/>
      <c r="V706" s="333"/>
      <c r="W706" s="333"/>
      <c r="X706" s="333"/>
      <c r="Y706" s="333"/>
      <c r="Z706" s="333"/>
    </row>
    <row r="707" customFormat="false" ht="12" hidden="false" customHeight="true" outlineLevel="0" collapsed="false">
      <c r="A707" s="333"/>
      <c r="B707" s="333"/>
      <c r="C707" s="333"/>
      <c r="D707" s="333"/>
      <c r="E707" s="333"/>
      <c r="F707" s="333"/>
      <c r="G707" s="333"/>
      <c r="H707" s="333"/>
      <c r="I707" s="333"/>
      <c r="J707" s="333"/>
      <c r="K707" s="333"/>
      <c r="L707" s="333"/>
      <c r="M707" s="333"/>
      <c r="N707" s="333"/>
      <c r="O707" s="333"/>
      <c r="P707" s="333"/>
      <c r="Q707" s="333"/>
      <c r="R707" s="333"/>
      <c r="S707" s="333"/>
      <c r="T707" s="333"/>
      <c r="U707" s="333"/>
      <c r="V707" s="333"/>
      <c r="W707" s="333"/>
      <c r="X707" s="333"/>
      <c r="Y707" s="333"/>
      <c r="Z707" s="333"/>
    </row>
    <row r="708" customFormat="false" ht="12" hidden="false" customHeight="true" outlineLevel="0" collapsed="false">
      <c r="A708" s="333"/>
      <c r="B708" s="333"/>
      <c r="C708" s="333"/>
      <c r="D708" s="333"/>
      <c r="E708" s="333"/>
      <c r="F708" s="333"/>
      <c r="G708" s="333"/>
      <c r="H708" s="333"/>
      <c r="I708" s="333"/>
      <c r="J708" s="333"/>
      <c r="K708" s="333"/>
      <c r="L708" s="333"/>
      <c r="M708" s="333"/>
      <c r="N708" s="333"/>
      <c r="O708" s="333"/>
      <c r="P708" s="333"/>
      <c r="Q708" s="333"/>
      <c r="R708" s="333"/>
      <c r="S708" s="333"/>
      <c r="T708" s="333"/>
      <c r="U708" s="333"/>
      <c r="V708" s="333"/>
      <c r="W708" s="333"/>
      <c r="X708" s="333"/>
      <c r="Y708" s="333"/>
      <c r="Z708" s="333"/>
    </row>
    <row r="709" customFormat="false" ht="12" hidden="false" customHeight="true" outlineLevel="0" collapsed="false">
      <c r="A709" s="333"/>
      <c r="B709" s="333"/>
      <c r="C709" s="333"/>
      <c r="D709" s="333"/>
      <c r="E709" s="333"/>
      <c r="F709" s="333"/>
      <c r="G709" s="333"/>
      <c r="H709" s="333"/>
      <c r="I709" s="333"/>
      <c r="J709" s="333"/>
      <c r="K709" s="333"/>
      <c r="L709" s="333"/>
      <c r="M709" s="333"/>
      <c r="N709" s="333"/>
      <c r="O709" s="333"/>
      <c r="P709" s="333"/>
      <c r="Q709" s="333"/>
      <c r="R709" s="333"/>
      <c r="S709" s="333"/>
      <c r="T709" s="333"/>
      <c r="U709" s="333"/>
      <c r="V709" s="333"/>
      <c r="W709" s="333"/>
      <c r="X709" s="333"/>
      <c r="Y709" s="333"/>
      <c r="Z709" s="333"/>
    </row>
    <row r="710" customFormat="false" ht="12" hidden="false" customHeight="true" outlineLevel="0" collapsed="false">
      <c r="A710" s="333"/>
      <c r="B710" s="333"/>
      <c r="C710" s="333"/>
      <c r="D710" s="333"/>
      <c r="E710" s="333"/>
      <c r="F710" s="333"/>
      <c r="G710" s="333"/>
      <c r="H710" s="333"/>
      <c r="I710" s="333"/>
      <c r="J710" s="333"/>
      <c r="K710" s="333"/>
      <c r="L710" s="333"/>
      <c r="M710" s="333"/>
      <c r="N710" s="333"/>
      <c r="O710" s="333"/>
      <c r="P710" s="333"/>
      <c r="Q710" s="333"/>
      <c r="R710" s="333"/>
      <c r="S710" s="333"/>
      <c r="T710" s="333"/>
      <c r="U710" s="333"/>
      <c r="V710" s="333"/>
      <c r="W710" s="333"/>
      <c r="X710" s="333"/>
      <c r="Y710" s="333"/>
      <c r="Z710" s="333"/>
    </row>
    <row r="711" customFormat="false" ht="12" hidden="false" customHeight="true" outlineLevel="0" collapsed="false">
      <c r="A711" s="333"/>
      <c r="B711" s="333"/>
      <c r="C711" s="333"/>
      <c r="D711" s="333"/>
      <c r="E711" s="333"/>
      <c r="F711" s="333"/>
      <c r="G711" s="333"/>
      <c r="H711" s="333"/>
      <c r="I711" s="333"/>
      <c r="J711" s="333"/>
      <c r="K711" s="333"/>
      <c r="L711" s="333"/>
      <c r="M711" s="333"/>
      <c r="N711" s="333"/>
      <c r="O711" s="333"/>
      <c r="P711" s="333"/>
      <c r="Q711" s="333"/>
      <c r="R711" s="333"/>
      <c r="S711" s="333"/>
      <c r="T711" s="333"/>
      <c r="U711" s="333"/>
      <c r="V711" s="333"/>
      <c r="W711" s="333"/>
      <c r="X711" s="333"/>
      <c r="Y711" s="333"/>
      <c r="Z711" s="333"/>
    </row>
    <row r="712" customFormat="false" ht="12" hidden="false" customHeight="true" outlineLevel="0" collapsed="false">
      <c r="A712" s="333"/>
      <c r="B712" s="333"/>
      <c r="C712" s="333"/>
      <c r="D712" s="333"/>
      <c r="E712" s="333"/>
      <c r="F712" s="333"/>
      <c r="G712" s="333"/>
      <c r="H712" s="333"/>
      <c r="I712" s="333"/>
      <c r="J712" s="333"/>
      <c r="K712" s="333"/>
      <c r="L712" s="333"/>
      <c r="M712" s="333"/>
      <c r="N712" s="333"/>
      <c r="O712" s="333"/>
      <c r="P712" s="333"/>
      <c r="Q712" s="333"/>
      <c r="R712" s="333"/>
      <c r="S712" s="333"/>
      <c r="T712" s="333"/>
      <c r="U712" s="333"/>
      <c r="V712" s="333"/>
      <c r="W712" s="333"/>
      <c r="X712" s="333"/>
      <c r="Y712" s="333"/>
      <c r="Z712" s="333"/>
    </row>
    <row r="713" customFormat="false" ht="12" hidden="false" customHeight="true" outlineLevel="0" collapsed="false">
      <c r="A713" s="333"/>
      <c r="B713" s="333"/>
      <c r="C713" s="333"/>
      <c r="D713" s="333"/>
      <c r="E713" s="333"/>
      <c r="F713" s="333"/>
      <c r="G713" s="333"/>
      <c r="H713" s="333"/>
      <c r="I713" s="333"/>
      <c r="J713" s="333"/>
      <c r="K713" s="333"/>
      <c r="L713" s="333"/>
      <c r="M713" s="333"/>
      <c r="N713" s="333"/>
      <c r="O713" s="333"/>
      <c r="P713" s="333"/>
      <c r="Q713" s="333"/>
      <c r="R713" s="333"/>
      <c r="S713" s="333"/>
      <c r="T713" s="333"/>
      <c r="U713" s="333"/>
      <c r="V713" s="333"/>
      <c r="W713" s="333"/>
      <c r="X713" s="333"/>
      <c r="Y713" s="333"/>
      <c r="Z713" s="333"/>
    </row>
    <row r="714" customFormat="false" ht="12" hidden="false" customHeight="true" outlineLevel="0" collapsed="false">
      <c r="A714" s="333"/>
      <c r="B714" s="333"/>
      <c r="C714" s="333"/>
      <c r="D714" s="333"/>
      <c r="E714" s="333"/>
      <c r="F714" s="333"/>
      <c r="G714" s="333"/>
      <c r="H714" s="333"/>
      <c r="I714" s="333"/>
      <c r="J714" s="333"/>
      <c r="K714" s="333"/>
      <c r="L714" s="333"/>
      <c r="M714" s="333"/>
      <c r="N714" s="333"/>
      <c r="O714" s="333"/>
      <c r="P714" s="333"/>
      <c r="Q714" s="333"/>
      <c r="R714" s="333"/>
      <c r="S714" s="333"/>
      <c r="T714" s="333"/>
      <c r="U714" s="333"/>
      <c r="V714" s="333"/>
      <c r="W714" s="333"/>
      <c r="X714" s="333"/>
      <c r="Y714" s="333"/>
      <c r="Z714" s="333"/>
    </row>
    <row r="715" customFormat="false" ht="12" hidden="false" customHeight="true" outlineLevel="0" collapsed="false">
      <c r="A715" s="333"/>
      <c r="B715" s="333"/>
      <c r="C715" s="333"/>
      <c r="D715" s="333"/>
      <c r="E715" s="333"/>
      <c r="F715" s="333"/>
      <c r="G715" s="333"/>
      <c r="H715" s="333"/>
      <c r="I715" s="333"/>
      <c r="J715" s="333"/>
      <c r="K715" s="333"/>
      <c r="L715" s="333"/>
      <c r="M715" s="333"/>
      <c r="N715" s="333"/>
      <c r="O715" s="333"/>
      <c r="P715" s="333"/>
      <c r="Q715" s="333"/>
      <c r="R715" s="333"/>
      <c r="S715" s="333"/>
      <c r="T715" s="333"/>
      <c r="U715" s="333"/>
      <c r="V715" s="333"/>
      <c r="W715" s="333"/>
      <c r="X715" s="333"/>
      <c r="Y715" s="333"/>
      <c r="Z715" s="333"/>
    </row>
    <row r="716" customFormat="false" ht="12" hidden="false" customHeight="true" outlineLevel="0" collapsed="false">
      <c r="A716" s="333"/>
      <c r="B716" s="333"/>
      <c r="C716" s="333"/>
      <c r="D716" s="333"/>
      <c r="E716" s="333"/>
      <c r="F716" s="333"/>
      <c r="G716" s="333"/>
      <c r="H716" s="333"/>
      <c r="I716" s="333"/>
      <c r="J716" s="333"/>
      <c r="K716" s="333"/>
      <c r="L716" s="333"/>
      <c r="M716" s="333"/>
      <c r="N716" s="333"/>
      <c r="O716" s="333"/>
      <c r="P716" s="333"/>
      <c r="Q716" s="333"/>
      <c r="R716" s="333"/>
      <c r="S716" s="333"/>
      <c r="T716" s="333"/>
      <c r="U716" s="333"/>
      <c r="V716" s="333"/>
      <c r="W716" s="333"/>
      <c r="X716" s="333"/>
      <c r="Y716" s="333"/>
      <c r="Z716" s="333"/>
    </row>
    <row r="717" customFormat="false" ht="12" hidden="false" customHeight="true" outlineLevel="0" collapsed="false">
      <c r="A717" s="333"/>
      <c r="B717" s="333"/>
      <c r="C717" s="333"/>
      <c r="D717" s="333"/>
      <c r="E717" s="333"/>
      <c r="F717" s="333"/>
      <c r="G717" s="333"/>
      <c r="H717" s="333"/>
      <c r="I717" s="333"/>
      <c r="J717" s="333"/>
      <c r="K717" s="333"/>
      <c r="L717" s="333"/>
      <c r="M717" s="333"/>
      <c r="N717" s="333"/>
      <c r="O717" s="333"/>
      <c r="P717" s="333"/>
      <c r="Q717" s="333"/>
      <c r="R717" s="333"/>
      <c r="S717" s="333"/>
      <c r="T717" s="333"/>
      <c r="U717" s="333"/>
      <c r="V717" s="333"/>
      <c r="W717" s="333"/>
      <c r="X717" s="333"/>
      <c r="Y717" s="333"/>
      <c r="Z717" s="333"/>
    </row>
    <row r="718" customFormat="false" ht="12" hidden="false" customHeight="true" outlineLevel="0" collapsed="false">
      <c r="A718" s="333"/>
      <c r="B718" s="333"/>
      <c r="C718" s="333"/>
      <c r="D718" s="333"/>
      <c r="E718" s="333"/>
      <c r="F718" s="333"/>
      <c r="G718" s="333"/>
      <c r="H718" s="333"/>
      <c r="I718" s="333"/>
      <c r="J718" s="333"/>
      <c r="K718" s="333"/>
      <c r="L718" s="333"/>
      <c r="M718" s="333"/>
      <c r="N718" s="333"/>
      <c r="O718" s="333"/>
      <c r="P718" s="333"/>
      <c r="Q718" s="333"/>
      <c r="R718" s="333"/>
      <c r="S718" s="333"/>
      <c r="T718" s="333"/>
      <c r="U718" s="333"/>
      <c r="V718" s="333"/>
      <c r="W718" s="333"/>
      <c r="X718" s="333"/>
      <c r="Y718" s="333"/>
      <c r="Z718" s="333"/>
    </row>
    <row r="719" customFormat="false" ht="12" hidden="false" customHeight="true" outlineLevel="0" collapsed="false">
      <c r="A719" s="333"/>
      <c r="B719" s="333"/>
      <c r="C719" s="333"/>
      <c r="D719" s="333"/>
      <c r="E719" s="333"/>
      <c r="F719" s="333"/>
      <c r="G719" s="333"/>
      <c r="H719" s="333"/>
      <c r="I719" s="333"/>
      <c r="J719" s="333"/>
      <c r="K719" s="333"/>
      <c r="L719" s="333"/>
      <c r="M719" s="333"/>
      <c r="N719" s="333"/>
      <c r="O719" s="333"/>
      <c r="P719" s="333"/>
      <c r="Q719" s="333"/>
      <c r="R719" s="333"/>
      <c r="S719" s="333"/>
      <c r="T719" s="333"/>
      <c r="U719" s="333"/>
      <c r="V719" s="333"/>
      <c r="W719" s="333"/>
      <c r="X719" s="333"/>
      <c r="Y719" s="333"/>
      <c r="Z719" s="333"/>
    </row>
    <row r="720" customFormat="false" ht="12" hidden="false" customHeight="true" outlineLevel="0" collapsed="false">
      <c r="A720" s="333"/>
      <c r="B720" s="333"/>
      <c r="C720" s="333"/>
      <c r="D720" s="333"/>
      <c r="E720" s="333"/>
      <c r="F720" s="333"/>
      <c r="G720" s="333"/>
      <c r="H720" s="333"/>
      <c r="I720" s="333"/>
      <c r="J720" s="333"/>
      <c r="K720" s="333"/>
      <c r="L720" s="333"/>
      <c r="M720" s="333"/>
      <c r="N720" s="333"/>
      <c r="O720" s="333"/>
      <c r="P720" s="333"/>
      <c r="Q720" s="333"/>
      <c r="R720" s="333"/>
      <c r="S720" s="333"/>
      <c r="T720" s="333"/>
      <c r="U720" s="333"/>
      <c r="V720" s="333"/>
      <c r="W720" s="333"/>
      <c r="X720" s="333"/>
      <c r="Y720" s="333"/>
      <c r="Z720" s="333"/>
    </row>
    <row r="721" customFormat="false" ht="12" hidden="false" customHeight="true" outlineLevel="0" collapsed="false">
      <c r="A721" s="333"/>
      <c r="B721" s="333"/>
      <c r="C721" s="333"/>
      <c r="D721" s="333"/>
      <c r="E721" s="333"/>
      <c r="F721" s="333"/>
      <c r="G721" s="333"/>
      <c r="H721" s="333"/>
      <c r="I721" s="333"/>
      <c r="J721" s="333"/>
      <c r="K721" s="333"/>
      <c r="L721" s="333"/>
      <c r="M721" s="333"/>
      <c r="N721" s="333"/>
      <c r="O721" s="333"/>
      <c r="P721" s="333"/>
      <c r="Q721" s="333"/>
      <c r="R721" s="333"/>
      <c r="S721" s="333"/>
      <c r="T721" s="333"/>
      <c r="U721" s="333"/>
      <c r="V721" s="333"/>
      <c r="W721" s="333"/>
      <c r="X721" s="333"/>
      <c r="Y721" s="333"/>
      <c r="Z721" s="333"/>
    </row>
    <row r="722" customFormat="false" ht="12" hidden="false" customHeight="true" outlineLevel="0" collapsed="false">
      <c r="A722" s="333"/>
      <c r="B722" s="333"/>
      <c r="C722" s="333"/>
      <c r="D722" s="333"/>
      <c r="E722" s="333"/>
      <c r="F722" s="333"/>
      <c r="G722" s="333"/>
      <c r="H722" s="333"/>
      <c r="I722" s="333"/>
      <c r="J722" s="333"/>
      <c r="K722" s="333"/>
      <c r="L722" s="333"/>
      <c r="M722" s="333"/>
      <c r="N722" s="333"/>
      <c r="O722" s="333"/>
      <c r="P722" s="333"/>
      <c r="Q722" s="333"/>
      <c r="R722" s="333"/>
      <c r="S722" s="333"/>
      <c r="T722" s="333"/>
      <c r="U722" s="333"/>
      <c r="V722" s="333"/>
      <c r="W722" s="333"/>
      <c r="X722" s="333"/>
      <c r="Y722" s="333"/>
      <c r="Z722" s="333"/>
    </row>
    <row r="723" customFormat="false" ht="12" hidden="false" customHeight="true" outlineLevel="0" collapsed="false">
      <c r="A723" s="333"/>
      <c r="B723" s="333"/>
      <c r="C723" s="333"/>
      <c r="D723" s="333"/>
      <c r="E723" s="333"/>
      <c r="F723" s="333"/>
      <c r="G723" s="333"/>
      <c r="H723" s="333"/>
      <c r="I723" s="333"/>
      <c r="J723" s="333"/>
      <c r="K723" s="333"/>
      <c r="L723" s="333"/>
      <c r="M723" s="333"/>
      <c r="N723" s="333"/>
      <c r="O723" s="333"/>
      <c r="P723" s="333"/>
      <c r="Q723" s="333"/>
      <c r="R723" s="333"/>
      <c r="S723" s="333"/>
      <c r="T723" s="333"/>
      <c r="U723" s="333"/>
      <c r="V723" s="333"/>
      <c r="W723" s="333"/>
      <c r="X723" s="333"/>
      <c r="Y723" s="333"/>
      <c r="Z723" s="333"/>
    </row>
    <row r="724" customFormat="false" ht="12" hidden="false" customHeight="true" outlineLevel="0" collapsed="false">
      <c r="A724" s="333"/>
      <c r="B724" s="333"/>
      <c r="C724" s="333"/>
      <c r="D724" s="333"/>
      <c r="E724" s="333"/>
      <c r="F724" s="333"/>
      <c r="G724" s="333"/>
      <c r="H724" s="333"/>
      <c r="I724" s="333"/>
      <c r="J724" s="333"/>
      <c r="K724" s="333"/>
      <c r="L724" s="333"/>
      <c r="M724" s="333"/>
      <c r="N724" s="333"/>
      <c r="O724" s="333"/>
      <c r="P724" s="333"/>
      <c r="Q724" s="333"/>
      <c r="R724" s="333"/>
      <c r="S724" s="333"/>
      <c r="T724" s="333"/>
      <c r="U724" s="333"/>
      <c r="V724" s="333"/>
      <c r="W724" s="333"/>
      <c r="X724" s="333"/>
      <c r="Y724" s="333"/>
      <c r="Z724" s="333"/>
    </row>
    <row r="725" customFormat="false" ht="12" hidden="false" customHeight="true" outlineLevel="0" collapsed="false">
      <c r="A725" s="333"/>
      <c r="B725" s="333"/>
      <c r="C725" s="333"/>
      <c r="D725" s="333"/>
      <c r="E725" s="333"/>
      <c r="F725" s="333"/>
      <c r="G725" s="333"/>
      <c r="H725" s="333"/>
      <c r="I725" s="333"/>
      <c r="J725" s="333"/>
      <c r="K725" s="333"/>
      <c r="L725" s="333"/>
      <c r="M725" s="333"/>
      <c r="N725" s="333"/>
      <c r="O725" s="333"/>
      <c r="P725" s="333"/>
      <c r="Q725" s="333"/>
      <c r="R725" s="333"/>
      <c r="S725" s="333"/>
      <c r="T725" s="333"/>
      <c r="U725" s="333"/>
      <c r="V725" s="333"/>
      <c r="W725" s="333"/>
      <c r="X725" s="333"/>
      <c r="Y725" s="333"/>
      <c r="Z725" s="333"/>
    </row>
    <row r="726" customFormat="false" ht="12" hidden="false" customHeight="true" outlineLevel="0" collapsed="false">
      <c r="A726" s="333"/>
      <c r="B726" s="333"/>
      <c r="C726" s="333"/>
      <c r="D726" s="333"/>
      <c r="E726" s="333"/>
      <c r="F726" s="333"/>
      <c r="G726" s="333"/>
      <c r="H726" s="333"/>
      <c r="I726" s="333"/>
      <c r="J726" s="333"/>
      <c r="K726" s="333"/>
      <c r="L726" s="333"/>
      <c r="M726" s="333"/>
      <c r="N726" s="333"/>
      <c r="O726" s="333"/>
      <c r="P726" s="333"/>
      <c r="Q726" s="333"/>
      <c r="R726" s="333"/>
      <c r="S726" s="333"/>
      <c r="T726" s="333"/>
      <c r="U726" s="333"/>
      <c r="V726" s="333"/>
      <c r="W726" s="333"/>
      <c r="X726" s="333"/>
      <c r="Y726" s="333"/>
      <c r="Z726" s="333"/>
    </row>
    <row r="727" customFormat="false" ht="12" hidden="false" customHeight="true" outlineLevel="0" collapsed="false">
      <c r="A727" s="333"/>
      <c r="B727" s="333"/>
      <c r="C727" s="333"/>
      <c r="D727" s="333"/>
      <c r="E727" s="333"/>
      <c r="F727" s="333"/>
      <c r="G727" s="333"/>
      <c r="H727" s="333"/>
      <c r="I727" s="333"/>
      <c r="J727" s="333"/>
      <c r="K727" s="333"/>
      <c r="L727" s="333"/>
      <c r="M727" s="333"/>
      <c r="N727" s="333"/>
      <c r="O727" s="333"/>
      <c r="P727" s="333"/>
      <c r="Q727" s="333"/>
      <c r="R727" s="333"/>
      <c r="S727" s="333"/>
      <c r="T727" s="333"/>
      <c r="U727" s="333"/>
      <c r="V727" s="333"/>
      <c r="W727" s="333"/>
      <c r="X727" s="333"/>
      <c r="Y727" s="333"/>
      <c r="Z727" s="333"/>
    </row>
    <row r="728" customFormat="false" ht="12" hidden="false" customHeight="true" outlineLevel="0" collapsed="false">
      <c r="A728" s="333"/>
      <c r="B728" s="333"/>
      <c r="C728" s="333"/>
      <c r="D728" s="333"/>
      <c r="E728" s="333"/>
      <c r="F728" s="333"/>
      <c r="G728" s="333"/>
      <c r="H728" s="333"/>
      <c r="I728" s="333"/>
      <c r="J728" s="333"/>
      <c r="K728" s="333"/>
      <c r="L728" s="333"/>
      <c r="M728" s="333"/>
      <c r="N728" s="333"/>
      <c r="O728" s="333"/>
      <c r="P728" s="333"/>
      <c r="Q728" s="333"/>
      <c r="R728" s="333"/>
      <c r="S728" s="333"/>
      <c r="T728" s="333"/>
      <c r="U728" s="333"/>
      <c r="V728" s="333"/>
      <c r="W728" s="333"/>
      <c r="X728" s="333"/>
      <c r="Y728" s="333"/>
      <c r="Z728" s="333"/>
    </row>
    <row r="729" customFormat="false" ht="12" hidden="false" customHeight="true" outlineLevel="0" collapsed="false">
      <c r="A729" s="333"/>
      <c r="B729" s="333"/>
      <c r="C729" s="333"/>
      <c r="D729" s="333"/>
      <c r="E729" s="333"/>
      <c r="F729" s="333"/>
      <c r="G729" s="333"/>
      <c r="H729" s="333"/>
      <c r="I729" s="333"/>
      <c r="J729" s="333"/>
      <c r="K729" s="333"/>
      <c r="L729" s="333"/>
      <c r="M729" s="333"/>
      <c r="N729" s="333"/>
      <c r="O729" s="333"/>
      <c r="P729" s="333"/>
      <c r="Q729" s="333"/>
      <c r="R729" s="333"/>
      <c r="S729" s="333"/>
      <c r="T729" s="333"/>
      <c r="U729" s="333"/>
      <c r="V729" s="333"/>
      <c r="W729" s="333"/>
      <c r="X729" s="333"/>
      <c r="Y729" s="333"/>
      <c r="Z729" s="333"/>
    </row>
    <row r="730" customFormat="false" ht="12" hidden="false" customHeight="true" outlineLevel="0" collapsed="false">
      <c r="A730" s="333"/>
      <c r="B730" s="333"/>
      <c r="C730" s="333"/>
      <c r="D730" s="333"/>
      <c r="E730" s="333"/>
      <c r="F730" s="333"/>
      <c r="G730" s="333"/>
      <c r="H730" s="333"/>
      <c r="I730" s="333"/>
      <c r="J730" s="333"/>
      <c r="K730" s="333"/>
      <c r="L730" s="333"/>
      <c r="M730" s="333"/>
      <c r="N730" s="333"/>
      <c r="O730" s="333"/>
      <c r="P730" s="333"/>
      <c r="Q730" s="333"/>
      <c r="R730" s="333"/>
      <c r="S730" s="333"/>
      <c r="T730" s="333"/>
      <c r="U730" s="333"/>
      <c r="V730" s="333"/>
      <c r="W730" s="333"/>
      <c r="X730" s="333"/>
      <c r="Y730" s="333"/>
      <c r="Z730" s="333"/>
    </row>
    <row r="731" customFormat="false" ht="12" hidden="false" customHeight="true" outlineLevel="0" collapsed="false">
      <c r="A731" s="333"/>
      <c r="B731" s="333"/>
      <c r="C731" s="333"/>
      <c r="D731" s="333"/>
      <c r="E731" s="333"/>
      <c r="F731" s="333"/>
      <c r="G731" s="333"/>
      <c r="H731" s="333"/>
      <c r="I731" s="333"/>
      <c r="J731" s="333"/>
      <c r="K731" s="333"/>
      <c r="L731" s="333"/>
      <c r="M731" s="333"/>
      <c r="N731" s="333"/>
      <c r="O731" s="333"/>
      <c r="P731" s="333"/>
      <c r="Q731" s="333"/>
      <c r="R731" s="333"/>
      <c r="S731" s="333"/>
      <c r="T731" s="333"/>
      <c r="U731" s="333"/>
      <c r="V731" s="333"/>
      <c r="W731" s="333"/>
      <c r="X731" s="333"/>
      <c r="Y731" s="333"/>
      <c r="Z731" s="333"/>
    </row>
    <row r="732" customFormat="false" ht="12" hidden="false" customHeight="true" outlineLevel="0" collapsed="false">
      <c r="A732" s="333"/>
      <c r="B732" s="333"/>
      <c r="C732" s="333"/>
      <c r="D732" s="333"/>
      <c r="E732" s="333"/>
      <c r="F732" s="333"/>
      <c r="G732" s="333"/>
      <c r="H732" s="333"/>
      <c r="I732" s="333"/>
      <c r="J732" s="333"/>
      <c r="K732" s="333"/>
      <c r="L732" s="333"/>
      <c r="M732" s="333"/>
      <c r="N732" s="333"/>
      <c r="O732" s="333"/>
      <c r="P732" s="333"/>
      <c r="Q732" s="333"/>
      <c r="R732" s="333"/>
      <c r="S732" s="333"/>
      <c r="T732" s="333"/>
      <c r="U732" s="333"/>
      <c r="V732" s="333"/>
      <c r="W732" s="333"/>
      <c r="X732" s="333"/>
      <c r="Y732" s="333"/>
      <c r="Z732" s="333"/>
    </row>
    <row r="733" customFormat="false" ht="12" hidden="false" customHeight="true" outlineLevel="0" collapsed="false">
      <c r="A733" s="333"/>
      <c r="B733" s="333"/>
      <c r="C733" s="333"/>
      <c r="D733" s="333"/>
      <c r="E733" s="333"/>
      <c r="F733" s="333"/>
      <c r="G733" s="333"/>
      <c r="H733" s="333"/>
      <c r="I733" s="333"/>
      <c r="J733" s="333"/>
      <c r="K733" s="333"/>
      <c r="L733" s="333"/>
      <c r="M733" s="333"/>
      <c r="N733" s="333"/>
      <c r="O733" s="333"/>
      <c r="P733" s="333"/>
      <c r="Q733" s="333"/>
      <c r="R733" s="333"/>
      <c r="S733" s="333"/>
      <c r="T733" s="333"/>
      <c r="U733" s="333"/>
      <c r="V733" s="333"/>
      <c r="W733" s="333"/>
      <c r="X733" s="333"/>
      <c r="Y733" s="333"/>
      <c r="Z733" s="333"/>
    </row>
    <row r="734" customFormat="false" ht="12" hidden="false" customHeight="true" outlineLevel="0" collapsed="false">
      <c r="A734" s="333"/>
      <c r="B734" s="333"/>
      <c r="C734" s="333"/>
      <c r="D734" s="333"/>
      <c r="E734" s="333"/>
      <c r="F734" s="333"/>
      <c r="G734" s="333"/>
      <c r="H734" s="333"/>
      <c r="I734" s="333"/>
      <c r="J734" s="333"/>
      <c r="K734" s="333"/>
      <c r="L734" s="333"/>
      <c r="M734" s="333"/>
      <c r="N734" s="333"/>
      <c r="O734" s="333"/>
      <c r="P734" s="333"/>
      <c r="Q734" s="333"/>
      <c r="R734" s="333"/>
      <c r="S734" s="333"/>
      <c r="T734" s="333"/>
      <c r="U734" s="333"/>
      <c r="V734" s="333"/>
      <c r="W734" s="333"/>
      <c r="X734" s="333"/>
      <c r="Y734" s="333"/>
      <c r="Z734" s="333"/>
    </row>
    <row r="735" customFormat="false" ht="12" hidden="false" customHeight="true" outlineLevel="0" collapsed="false">
      <c r="A735" s="333"/>
      <c r="B735" s="333"/>
      <c r="C735" s="333"/>
      <c r="D735" s="333"/>
      <c r="E735" s="333"/>
      <c r="F735" s="333"/>
      <c r="G735" s="333"/>
      <c r="H735" s="333"/>
      <c r="I735" s="333"/>
      <c r="J735" s="333"/>
      <c r="K735" s="333"/>
      <c r="L735" s="333"/>
      <c r="M735" s="333"/>
      <c r="N735" s="333"/>
      <c r="O735" s="333"/>
      <c r="P735" s="333"/>
      <c r="Q735" s="333"/>
      <c r="R735" s="333"/>
      <c r="S735" s="333"/>
      <c r="T735" s="333"/>
      <c r="U735" s="333"/>
      <c r="V735" s="333"/>
      <c r="W735" s="333"/>
      <c r="X735" s="333"/>
      <c r="Y735" s="333"/>
      <c r="Z735" s="333"/>
    </row>
    <row r="736" customFormat="false" ht="12" hidden="false" customHeight="true" outlineLevel="0" collapsed="false">
      <c r="A736" s="333"/>
      <c r="B736" s="333"/>
      <c r="C736" s="333"/>
      <c r="D736" s="333"/>
      <c r="E736" s="333"/>
      <c r="F736" s="333"/>
      <c r="G736" s="333"/>
      <c r="H736" s="333"/>
      <c r="I736" s="333"/>
      <c r="J736" s="333"/>
      <c r="K736" s="333"/>
      <c r="L736" s="333"/>
      <c r="M736" s="333"/>
      <c r="N736" s="333"/>
      <c r="O736" s="333"/>
      <c r="P736" s="333"/>
      <c r="Q736" s="333"/>
      <c r="R736" s="333"/>
      <c r="S736" s="333"/>
      <c r="T736" s="333"/>
      <c r="U736" s="333"/>
      <c r="V736" s="333"/>
      <c r="W736" s="333"/>
      <c r="X736" s="333"/>
      <c r="Y736" s="333"/>
      <c r="Z736" s="333"/>
    </row>
    <row r="737" customFormat="false" ht="12" hidden="false" customHeight="true" outlineLevel="0" collapsed="false">
      <c r="A737" s="333"/>
      <c r="B737" s="333"/>
      <c r="C737" s="333"/>
      <c r="D737" s="333"/>
      <c r="E737" s="333"/>
      <c r="F737" s="333"/>
      <c r="G737" s="333"/>
      <c r="H737" s="333"/>
      <c r="I737" s="333"/>
      <c r="J737" s="333"/>
      <c r="K737" s="333"/>
      <c r="L737" s="333"/>
      <c r="M737" s="333"/>
      <c r="N737" s="333"/>
      <c r="O737" s="333"/>
      <c r="P737" s="333"/>
      <c r="Q737" s="333"/>
      <c r="R737" s="333"/>
      <c r="S737" s="333"/>
      <c r="T737" s="333"/>
      <c r="U737" s="333"/>
      <c r="V737" s="333"/>
      <c r="W737" s="333"/>
      <c r="X737" s="333"/>
      <c r="Y737" s="333"/>
      <c r="Z737" s="333"/>
    </row>
    <row r="738" customFormat="false" ht="12" hidden="false" customHeight="true" outlineLevel="0" collapsed="false">
      <c r="A738" s="333"/>
      <c r="B738" s="333"/>
      <c r="C738" s="333"/>
      <c r="D738" s="333"/>
      <c r="E738" s="333"/>
      <c r="F738" s="333"/>
      <c r="G738" s="333"/>
      <c r="H738" s="333"/>
      <c r="I738" s="333"/>
      <c r="J738" s="333"/>
      <c r="K738" s="333"/>
      <c r="L738" s="333"/>
      <c r="M738" s="333"/>
      <c r="N738" s="333"/>
      <c r="O738" s="333"/>
      <c r="P738" s="333"/>
      <c r="Q738" s="333"/>
      <c r="R738" s="333"/>
      <c r="S738" s="333"/>
      <c r="T738" s="333"/>
      <c r="U738" s="333"/>
      <c r="V738" s="333"/>
      <c r="W738" s="333"/>
      <c r="X738" s="333"/>
      <c r="Y738" s="333"/>
      <c r="Z738" s="333"/>
    </row>
    <row r="739" customFormat="false" ht="12" hidden="false" customHeight="true" outlineLevel="0" collapsed="false">
      <c r="A739" s="333"/>
      <c r="B739" s="333"/>
      <c r="C739" s="333"/>
      <c r="D739" s="333"/>
      <c r="E739" s="333"/>
      <c r="F739" s="333"/>
      <c r="G739" s="333"/>
      <c r="H739" s="333"/>
      <c r="I739" s="333"/>
      <c r="J739" s="333"/>
      <c r="K739" s="333"/>
      <c r="L739" s="333"/>
      <c r="M739" s="333"/>
      <c r="N739" s="333"/>
      <c r="O739" s="333"/>
      <c r="P739" s="333"/>
      <c r="Q739" s="333"/>
      <c r="R739" s="333"/>
      <c r="S739" s="333"/>
      <c r="T739" s="333"/>
      <c r="U739" s="333"/>
      <c r="V739" s="333"/>
      <c r="W739" s="333"/>
      <c r="X739" s="333"/>
      <c r="Y739" s="333"/>
      <c r="Z739" s="333"/>
    </row>
    <row r="740" customFormat="false" ht="12" hidden="false" customHeight="true" outlineLevel="0" collapsed="false">
      <c r="A740" s="333"/>
      <c r="B740" s="333"/>
      <c r="C740" s="333"/>
      <c r="D740" s="333"/>
      <c r="E740" s="333"/>
      <c r="F740" s="333"/>
      <c r="G740" s="333"/>
      <c r="H740" s="333"/>
      <c r="I740" s="333"/>
      <c r="J740" s="333"/>
      <c r="K740" s="333"/>
      <c r="L740" s="333"/>
      <c r="M740" s="333"/>
      <c r="N740" s="333"/>
      <c r="O740" s="333"/>
      <c r="P740" s="333"/>
      <c r="Q740" s="333"/>
      <c r="R740" s="333"/>
      <c r="S740" s="333"/>
      <c r="T740" s="333"/>
      <c r="U740" s="333"/>
      <c r="V740" s="333"/>
      <c r="W740" s="333"/>
      <c r="X740" s="333"/>
      <c r="Y740" s="333"/>
      <c r="Z740" s="333"/>
    </row>
    <row r="741" customFormat="false" ht="12" hidden="false" customHeight="true" outlineLevel="0" collapsed="false">
      <c r="A741" s="333"/>
      <c r="B741" s="333"/>
      <c r="C741" s="333"/>
      <c r="D741" s="333"/>
      <c r="E741" s="333"/>
      <c r="F741" s="333"/>
      <c r="G741" s="333"/>
      <c r="H741" s="333"/>
      <c r="I741" s="333"/>
      <c r="J741" s="333"/>
      <c r="K741" s="333"/>
      <c r="L741" s="333"/>
      <c r="M741" s="333"/>
      <c r="N741" s="333"/>
      <c r="O741" s="333"/>
      <c r="P741" s="333"/>
      <c r="Q741" s="333"/>
      <c r="R741" s="333"/>
      <c r="S741" s="333"/>
      <c r="T741" s="333"/>
      <c r="U741" s="333"/>
      <c r="V741" s="333"/>
      <c r="W741" s="333"/>
      <c r="X741" s="333"/>
      <c r="Y741" s="333"/>
      <c r="Z741" s="333"/>
    </row>
    <row r="742" customFormat="false" ht="12" hidden="false" customHeight="true" outlineLevel="0" collapsed="false">
      <c r="A742" s="333"/>
      <c r="B742" s="333"/>
      <c r="C742" s="333"/>
      <c r="D742" s="333"/>
      <c r="E742" s="333"/>
      <c r="F742" s="333"/>
      <c r="G742" s="333"/>
      <c r="H742" s="333"/>
      <c r="I742" s="333"/>
      <c r="J742" s="333"/>
      <c r="K742" s="333"/>
      <c r="L742" s="333"/>
      <c r="M742" s="333"/>
      <c r="N742" s="333"/>
      <c r="O742" s="333"/>
      <c r="P742" s="333"/>
      <c r="Q742" s="333"/>
      <c r="R742" s="333"/>
      <c r="S742" s="333"/>
      <c r="T742" s="333"/>
      <c r="U742" s="333"/>
      <c r="V742" s="333"/>
      <c r="W742" s="333"/>
      <c r="X742" s="333"/>
      <c r="Y742" s="333"/>
      <c r="Z742" s="333"/>
    </row>
    <row r="743" customFormat="false" ht="12" hidden="false" customHeight="true" outlineLevel="0" collapsed="false">
      <c r="A743" s="333"/>
      <c r="B743" s="333"/>
      <c r="C743" s="333"/>
      <c r="D743" s="333"/>
      <c r="E743" s="333"/>
      <c r="F743" s="333"/>
      <c r="G743" s="333"/>
      <c r="H743" s="333"/>
      <c r="I743" s="333"/>
      <c r="J743" s="333"/>
      <c r="K743" s="333"/>
      <c r="L743" s="333"/>
      <c r="M743" s="333"/>
      <c r="N743" s="333"/>
      <c r="O743" s="333"/>
      <c r="P743" s="333"/>
      <c r="Q743" s="333"/>
      <c r="R743" s="333"/>
      <c r="S743" s="333"/>
      <c r="T743" s="333"/>
      <c r="U743" s="333"/>
      <c r="V743" s="333"/>
      <c r="W743" s="333"/>
      <c r="X743" s="333"/>
      <c r="Y743" s="333"/>
      <c r="Z743" s="333"/>
    </row>
    <row r="744" customFormat="false" ht="12" hidden="false" customHeight="true" outlineLevel="0" collapsed="false">
      <c r="A744" s="333"/>
      <c r="B744" s="333"/>
      <c r="C744" s="333"/>
      <c r="D744" s="333"/>
      <c r="E744" s="333"/>
      <c r="F744" s="333"/>
      <c r="G744" s="333"/>
      <c r="H744" s="333"/>
      <c r="I744" s="333"/>
      <c r="J744" s="333"/>
      <c r="K744" s="333"/>
      <c r="L744" s="333"/>
      <c r="M744" s="333"/>
      <c r="N744" s="333"/>
      <c r="O744" s="333"/>
      <c r="P744" s="333"/>
      <c r="Q744" s="333"/>
      <c r="R744" s="333"/>
      <c r="S744" s="333"/>
      <c r="T744" s="333"/>
      <c r="U744" s="333"/>
      <c r="V744" s="333"/>
      <c r="W744" s="333"/>
      <c r="X744" s="333"/>
      <c r="Y744" s="333"/>
      <c r="Z744" s="333"/>
    </row>
    <row r="745" customFormat="false" ht="12" hidden="false" customHeight="true" outlineLevel="0" collapsed="false">
      <c r="A745" s="333"/>
      <c r="B745" s="333"/>
      <c r="C745" s="333"/>
      <c r="D745" s="333"/>
      <c r="E745" s="333"/>
      <c r="F745" s="333"/>
      <c r="G745" s="333"/>
      <c r="H745" s="333"/>
      <c r="I745" s="333"/>
      <c r="J745" s="333"/>
      <c r="K745" s="333"/>
      <c r="L745" s="333"/>
      <c r="M745" s="333"/>
      <c r="N745" s="333"/>
      <c r="O745" s="333"/>
      <c r="P745" s="333"/>
      <c r="Q745" s="333"/>
      <c r="R745" s="333"/>
      <c r="S745" s="333"/>
      <c r="T745" s="333"/>
      <c r="U745" s="333"/>
      <c r="V745" s="333"/>
      <c r="W745" s="333"/>
      <c r="X745" s="333"/>
      <c r="Y745" s="333"/>
      <c r="Z745" s="333"/>
    </row>
    <row r="746" customFormat="false" ht="12" hidden="false" customHeight="true" outlineLevel="0" collapsed="false">
      <c r="A746" s="333"/>
      <c r="B746" s="333"/>
      <c r="C746" s="333"/>
      <c r="D746" s="333"/>
      <c r="E746" s="333"/>
      <c r="F746" s="333"/>
      <c r="G746" s="333"/>
      <c r="H746" s="333"/>
      <c r="I746" s="333"/>
      <c r="J746" s="333"/>
      <c r="K746" s="333"/>
      <c r="L746" s="333"/>
      <c r="M746" s="333"/>
      <c r="N746" s="333"/>
      <c r="O746" s="333"/>
      <c r="P746" s="333"/>
      <c r="Q746" s="333"/>
      <c r="R746" s="333"/>
      <c r="S746" s="333"/>
      <c r="T746" s="333"/>
      <c r="U746" s="333"/>
      <c r="V746" s="333"/>
      <c r="W746" s="333"/>
      <c r="X746" s="333"/>
      <c r="Y746" s="333"/>
      <c r="Z746" s="333"/>
    </row>
    <row r="747" customFormat="false" ht="12" hidden="false" customHeight="true" outlineLevel="0" collapsed="false">
      <c r="A747" s="333"/>
      <c r="B747" s="333"/>
      <c r="C747" s="333"/>
      <c r="D747" s="333"/>
      <c r="E747" s="333"/>
      <c r="F747" s="333"/>
      <c r="G747" s="333"/>
      <c r="H747" s="333"/>
      <c r="I747" s="333"/>
      <c r="J747" s="333"/>
      <c r="K747" s="333"/>
      <c r="L747" s="333"/>
      <c r="M747" s="333"/>
      <c r="N747" s="333"/>
      <c r="O747" s="333"/>
      <c r="P747" s="333"/>
      <c r="Q747" s="333"/>
      <c r="R747" s="333"/>
      <c r="S747" s="333"/>
      <c r="T747" s="333"/>
      <c r="U747" s="333"/>
      <c r="V747" s="333"/>
      <c r="W747" s="333"/>
      <c r="X747" s="333"/>
      <c r="Y747" s="333"/>
      <c r="Z747" s="333"/>
    </row>
    <row r="748" customFormat="false" ht="12" hidden="false" customHeight="true" outlineLevel="0" collapsed="false">
      <c r="A748" s="333"/>
      <c r="B748" s="333"/>
      <c r="C748" s="333"/>
      <c r="D748" s="333"/>
      <c r="E748" s="333"/>
      <c r="F748" s="333"/>
      <c r="G748" s="333"/>
      <c r="H748" s="333"/>
      <c r="I748" s="333"/>
      <c r="J748" s="333"/>
      <c r="K748" s="333"/>
      <c r="L748" s="333"/>
      <c r="M748" s="333"/>
      <c r="N748" s="333"/>
      <c r="O748" s="333"/>
      <c r="P748" s="333"/>
      <c r="Q748" s="333"/>
      <c r="R748" s="333"/>
      <c r="S748" s="333"/>
      <c r="T748" s="333"/>
      <c r="U748" s="333"/>
      <c r="V748" s="333"/>
      <c r="W748" s="333"/>
      <c r="X748" s="333"/>
      <c r="Y748" s="333"/>
      <c r="Z748" s="333"/>
    </row>
    <row r="749" customFormat="false" ht="12" hidden="false" customHeight="true" outlineLevel="0" collapsed="false">
      <c r="A749" s="333"/>
      <c r="B749" s="333"/>
      <c r="C749" s="333"/>
      <c r="D749" s="333"/>
      <c r="E749" s="333"/>
      <c r="F749" s="333"/>
      <c r="G749" s="333"/>
      <c r="H749" s="333"/>
      <c r="I749" s="333"/>
      <c r="J749" s="333"/>
      <c r="K749" s="333"/>
      <c r="L749" s="333"/>
      <c r="M749" s="333"/>
      <c r="N749" s="333"/>
      <c r="O749" s="333"/>
      <c r="P749" s="333"/>
      <c r="Q749" s="333"/>
      <c r="R749" s="333"/>
      <c r="S749" s="333"/>
      <c r="T749" s="333"/>
      <c r="U749" s="333"/>
      <c r="V749" s="333"/>
      <c r="W749" s="333"/>
      <c r="X749" s="333"/>
      <c r="Y749" s="333"/>
      <c r="Z749" s="333"/>
    </row>
    <row r="750" customFormat="false" ht="12" hidden="false" customHeight="true" outlineLevel="0" collapsed="false">
      <c r="A750" s="333"/>
      <c r="B750" s="333"/>
      <c r="C750" s="333"/>
      <c r="D750" s="333"/>
      <c r="E750" s="333"/>
      <c r="F750" s="333"/>
      <c r="G750" s="333"/>
      <c r="H750" s="333"/>
      <c r="I750" s="333"/>
      <c r="J750" s="333"/>
      <c r="K750" s="333"/>
      <c r="L750" s="333"/>
      <c r="M750" s="333"/>
      <c r="N750" s="333"/>
      <c r="O750" s="333"/>
      <c r="P750" s="333"/>
      <c r="Q750" s="333"/>
      <c r="R750" s="333"/>
      <c r="S750" s="333"/>
      <c r="T750" s="333"/>
      <c r="U750" s="333"/>
      <c r="V750" s="333"/>
      <c r="W750" s="333"/>
      <c r="X750" s="333"/>
      <c r="Y750" s="333"/>
      <c r="Z750" s="333"/>
    </row>
    <row r="751" customFormat="false" ht="12" hidden="false" customHeight="true" outlineLevel="0" collapsed="false">
      <c r="A751" s="333"/>
      <c r="B751" s="333"/>
      <c r="C751" s="333"/>
      <c r="D751" s="333"/>
      <c r="E751" s="333"/>
      <c r="F751" s="333"/>
      <c r="G751" s="333"/>
      <c r="H751" s="333"/>
      <c r="I751" s="333"/>
      <c r="J751" s="333"/>
      <c r="K751" s="333"/>
      <c r="L751" s="333"/>
      <c r="M751" s="333"/>
      <c r="N751" s="333"/>
      <c r="O751" s="333"/>
      <c r="P751" s="333"/>
      <c r="Q751" s="333"/>
      <c r="R751" s="333"/>
      <c r="S751" s="333"/>
      <c r="T751" s="333"/>
      <c r="U751" s="333"/>
      <c r="V751" s="333"/>
      <c r="W751" s="333"/>
      <c r="X751" s="333"/>
      <c r="Y751" s="333"/>
      <c r="Z751" s="333"/>
    </row>
    <row r="752" customFormat="false" ht="12" hidden="false" customHeight="true" outlineLevel="0" collapsed="false">
      <c r="A752" s="333"/>
      <c r="B752" s="333"/>
      <c r="C752" s="333"/>
      <c r="D752" s="333"/>
      <c r="E752" s="333"/>
      <c r="F752" s="333"/>
      <c r="G752" s="333"/>
      <c r="H752" s="333"/>
      <c r="I752" s="333"/>
      <c r="J752" s="333"/>
      <c r="K752" s="333"/>
      <c r="L752" s="333"/>
      <c r="M752" s="333"/>
      <c r="N752" s="333"/>
      <c r="O752" s="333"/>
      <c r="P752" s="333"/>
      <c r="Q752" s="333"/>
      <c r="R752" s="333"/>
      <c r="S752" s="333"/>
      <c r="T752" s="333"/>
      <c r="U752" s="333"/>
      <c r="V752" s="333"/>
      <c r="W752" s="333"/>
      <c r="X752" s="333"/>
      <c r="Y752" s="333"/>
      <c r="Z752" s="333"/>
    </row>
    <row r="753" customFormat="false" ht="12" hidden="false" customHeight="true" outlineLevel="0" collapsed="false">
      <c r="A753" s="333"/>
      <c r="B753" s="333"/>
      <c r="C753" s="333"/>
      <c r="D753" s="333"/>
      <c r="E753" s="333"/>
      <c r="F753" s="333"/>
      <c r="G753" s="333"/>
      <c r="H753" s="333"/>
      <c r="I753" s="333"/>
      <c r="J753" s="333"/>
      <c r="K753" s="333"/>
      <c r="L753" s="333"/>
      <c r="M753" s="333"/>
      <c r="N753" s="333"/>
      <c r="O753" s="333"/>
      <c r="P753" s="333"/>
      <c r="Q753" s="333"/>
      <c r="R753" s="333"/>
      <c r="S753" s="333"/>
      <c r="T753" s="333"/>
      <c r="U753" s="333"/>
      <c r="V753" s="333"/>
      <c r="W753" s="333"/>
      <c r="X753" s="333"/>
      <c r="Y753" s="333"/>
      <c r="Z753" s="333"/>
    </row>
    <row r="754" customFormat="false" ht="12" hidden="false" customHeight="true" outlineLevel="0" collapsed="false">
      <c r="A754" s="333"/>
      <c r="B754" s="333"/>
      <c r="C754" s="333"/>
      <c r="D754" s="333"/>
      <c r="E754" s="333"/>
      <c r="F754" s="333"/>
      <c r="G754" s="333"/>
      <c r="H754" s="333"/>
      <c r="I754" s="333"/>
      <c r="J754" s="333"/>
      <c r="K754" s="333"/>
      <c r="L754" s="333"/>
      <c r="M754" s="333"/>
      <c r="N754" s="333"/>
      <c r="O754" s="333"/>
      <c r="P754" s="333"/>
      <c r="Q754" s="333"/>
      <c r="R754" s="333"/>
      <c r="S754" s="333"/>
      <c r="T754" s="333"/>
      <c r="U754" s="333"/>
      <c r="V754" s="333"/>
      <c r="W754" s="333"/>
      <c r="X754" s="333"/>
      <c r="Y754" s="333"/>
      <c r="Z754" s="333"/>
    </row>
    <row r="755" customFormat="false" ht="12" hidden="false" customHeight="true" outlineLevel="0" collapsed="false">
      <c r="A755" s="333"/>
      <c r="B755" s="333"/>
      <c r="C755" s="333"/>
      <c r="D755" s="333"/>
      <c r="E755" s="333"/>
      <c r="F755" s="333"/>
      <c r="G755" s="333"/>
      <c r="H755" s="333"/>
      <c r="I755" s="333"/>
      <c r="J755" s="333"/>
      <c r="K755" s="333"/>
      <c r="L755" s="333"/>
      <c r="M755" s="333"/>
      <c r="N755" s="333"/>
      <c r="O755" s="333"/>
      <c r="P755" s="333"/>
      <c r="Q755" s="333"/>
      <c r="R755" s="333"/>
      <c r="S755" s="333"/>
      <c r="T755" s="333"/>
      <c r="U755" s="333"/>
      <c r="V755" s="333"/>
      <c r="W755" s="333"/>
      <c r="X755" s="333"/>
      <c r="Y755" s="333"/>
      <c r="Z755" s="333"/>
    </row>
    <row r="756" customFormat="false" ht="12" hidden="false" customHeight="true" outlineLevel="0" collapsed="false">
      <c r="A756" s="333"/>
      <c r="B756" s="333"/>
      <c r="C756" s="333"/>
      <c r="D756" s="333"/>
      <c r="E756" s="333"/>
      <c r="F756" s="333"/>
      <c r="G756" s="333"/>
      <c r="H756" s="333"/>
      <c r="I756" s="333"/>
      <c r="J756" s="333"/>
      <c r="K756" s="333"/>
      <c r="L756" s="333"/>
      <c r="M756" s="333"/>
      <c r="N756" s="333"/>
      <c r="O756" s="333"/>
      <c r="P756" s="333"/>
      <c r="Q756" s="333"/>
      <c r="R756" s="333"/>
      <c r="S756" s="333"/>
      <c r="T756" s="333"/>
      <c r="U756" s="333"/>
      <c r="V756" s="333"/>
      <c r="W756" s="333"/>
      <c r="X756" s="333"/>
      <c r="Y756" s="333"/>
      <c r="Z756" s="333"/>
    </row>
    <row r="757" customFormat="false" ht="12" hidden="false" customHeight="true" outlineLevel="0" collapsed="false">
      <c r="A757" s="333"/>
      <c r="B757" s="333"/>
      <c r="C757" s="333"/>
      <c r="D757" s="333"/>
      <c r="E757" s="333"/>
      <c r="F757" s="333"/>
      <c r="G757" s="333"/>
      <c r="H757" s="333"/>
      <c r="I757" s="333"/>
      <c r="J757" s="333"/>
      <c r="K757" s="333"/>
      <c r="L757" s="333"/>
      <c r="M757" s="333"/>
      <c r="N757" s="333"/>
      <c r="O757" s="333"/>
      <c r="P757" s="333"/>
      <c r="Q757" s="333"/>
      <c r="R757" s="333"/>
      <c r="S757" s="333"/>
      <c r="T757" s="333"/>
      <c r="U757" s="333"/>
      <c r="V757" s="333"/>
      <c r="W757" s="333"/>
      <c r="X757" s="333"/>
      <c r="Y757" s="333"/>
      <c r="Z757" s="333"/>
    </row>
    <row r="758" customFormat="false" ht="12" hidden="false" customHeight="true" outlineLevel="0" collapsed="false">
      <c r="A758" s="333"/>
      <c r="B758" s="333"/>
      <c r="C758" s="333"/>
      <c r="D758" s="333"/>
      <c r="E758" s="333"/>
      <c r="F758" s="333"/>
      <c r="G758" s="333"/>
      <c r="H758" s="333"/>
      <c r="I758" s="333"/>
      <c r="J758" s="333"/>
      <c r="K758" s="333"/>
      <c r="L758" s="333"/>
      <c r="M758" s="333"/>
      <c r="N758" s="333"/>
      <c r="O758" s="333"/>
      <c r="P758" s="333"/>
      <c r="Q758" s="333"/>
      <c r="R758" s="333"/>
      <c r="S758" s="333"/>
      <c r="T758" s="333"/>
      <c r="U758" s="333"/>
      <c r="V758" s="333"/>
      <c r="W758" s="333"/>
      <c r="X758" s="333"/>
      <c r="Y758" s="333"/>
      <c r="Z758" s="333"/>
    </row>
    <row r="759" customFormat="false" ht="12" hidden="false" customHeight="true" outlineLevel="0" collapsed="false">
      <c r="A759" s="333"/>
      <c r="B759" s="333"/>
      <c r="C759" s="333"/>
      <c r="D759" s="333"/>
      <c r="E759" s="333"/>
      <c r="F759" s="333"/>
      <c r="G759" s="333"/>
      <c r="H759" s="333"/>
      <c r="I759" s="333"/>
      <c r="J759" s="333"/>
      <c r="K759" s="333"/>
      <c r="L759" s="333"/>
      <c r="M759" s="333"/>
      <c r="N759" s="333"/>
      <c r="O759" s="333"/>
      <c r="P759" s="333"/>
      <c r="Q759" s="333"/>
      <c r="R759" s="333"/>
      <c r="S759" s="333"/>
      <c r="T759" s="333"/>
      <c r="U759" s="333"/>
      <c r="V759" s="333"/>
      <c r="W759" s="333"/>
      <c r="X759" s="333"/>
      <c r="Y759" s="333"/>
      <c r="Z759" s="333"/>
    </row>
    <row r="760" customFormat="false" ht="12" hidden="false" customHeight="true" outlineLevel="0" collapsed="false">
      <c r="A760" s="333"/>
      <c r="B760" s="333"/>
      <c r="C760" s="333"/>
      <c r="D760" s="333"/>
      <c r="E760" s="333"/>
      <c r="F760" s="333"/>
      <c r="G760" s="333"/>
      <c r="H760" s="333"/>
      <c r="I760" s="333"/>
      <c r="J760" s="333"/>
      <c r="K760" s="333"/>
      <c r="L760" s="333"/>
      <c r="M760" s="333"/>
      <c r="N760" s="333"/>
      <c r="O760" s="333"/>
      <c r="P760" s="333"/>
      <c r="Q760" s="333"/>
      <c r="R760" s="333"/>
      <c r="S760" s="333"/>
      <c r="T760" s="333"/>
      <c r="U760" s="333"/>
      <c r="V760" s="333"/>
      <c r="W760" s="333"/>
      <c r="X760" s="333"/>
      <c r="Y760" s="333"/>
      <c r="Z760" s="333"/>
    </row>
    <row r="761" customFormat="false" ht="12" hidden="false" customHeight="true" outlineLevel="0" collapsed="false">
      <c r="A761" s="333"/>
      <c r="B761" s="333"/>
      <c r="C761" s="333"/>
      <c r="D761" s="333"/>
      <c r="E761" s="333"/>
      <c r="F761" s="333"/>
      <c r="G761" s="333"/>
      <c r="H761" s="333"/>
      <c r="I761" s="333"/>
      <c r="J761" s="333"/>
      <c r="K761" s="333"/>
      <c r="L761" s="333"/>
      <c r="M761" s="333"/>
      <c r="N761" s="333"/>
      <c r="O761" s="333"/>
      <c r="P761" s="333"/>
      <c r="Q761" s="333"/>
      <c r="R761" s="333"/>
      <c r="S761" s="333"/>
      <c r="T761" s="333"/>
      <c r="U761" s="333"/>
      <c r="V761" s="333"/>
      <c r="W761" s="333"/>
      <c r="X761" s="333"/>
      <c r="Y761" s="333"/>
      <c r="Z761" s="333"/>
    </row>
    <row r="762" customFormat="false" ht="12" hidden="false" customHeight="true" outlineLevel="0" collapsed="false">
      <c r="A762" s="333"/>
      <c r="B762" s="333"/>
      <c r="C762" s="333"/>
      <c r="D762" s="333"/>
      <c r="E762" s="333"/>
      <c r="F762" s="333"/>
      <c r="G762" s="333"/>
      <c r="H762" s="333"/>
      <c r="I762" s="333"/>
      <c r="J762" s="333"/>
      <c r="K762" s="333"/>
      <c r="L762" s="333"/>
      <c r="M762" s="333"/>
      <c r="N762" s="333"/>
      <c r="O762" s="333"/>
      <c r="P762" s="333"/>
      <c r="Q762" s="333"/>
      <c r="R762" s="333"/>
      <c r="S762" s="333"/>
      <c r="T762" s="333"/>
      <c r="U762" s="333"/>
      <c r="V762" s="333"/>
      <c r="W762" s="333"/>
      <c r="X762" s="333"/>
      <c r="Y762" s="333"/>
      <c r="Z762" s="333"/>
    </row>
    <row r="763" customFormat="false" ht="12" hidden="false" customHeight="true" outlineLevel="0" collapsed="false">
      <c r="A763" s="333"/>
      <c r="B763" s="333"/>
      <c r="C763" s="333"/>
      <c r="D763" s="333"/>
      <c r="E763" s="333"/>
      <c r="F763" s="333"/>
      <c r="G763" s="333"/>
      <c r="H763" s="333"/>
      <c r="I763" s="333"/>
      <c r="J763" s="333"/>
      <c r="K763" s="333"/>
      <c r="L763" s="333"/>
      <c r="M763" s="333"/>
      <c r="N763" s="333"/>
      <c r="O763" s="333"/>
      <c r="P763" s="333"/>
      <c r="Q763" s="333"/>
      <c r="R763" s="333"/>
      <c r="S763" s="333"/>
      <c r="T763" s="333"/>
      <c r="U763" s="333"/>
      <c r="V763" s="333"/>
      <c r="W763" s="333"/>
      <c r="X763" s="333"/>
      <c r="Y763" s="333"/>
      <c r="Z763" s="333"/>
    </row>
    <row r="764" customFormat="false" ht="12" hidden="false" customHeight="true" outlineLevel="0" collapsed="false">
      <c r="A764" s="333"/>
      <c r="B764" s="333"/>
      <c r="C764" s="333"/>
      <c r="D764" s="333"/>
      <c r="E764" s="333"/>
      <c r="F764" s="333"/>
      <c r="G764" s="333"/>
      <c r="H764" s="333"/>
      <c r="I764" s="333"/>
      <c r="J764" s="333"/>
      <c r="K764" s="333"/>
      <c r="L764" s="333"/>
      <c r="M764" s="333"/>
      <c r="N764" s="333"/>
      <c r="O764" s="333"/>
      <c r="P764" s="333"/>
      <c r="Q764" s="333"/>
      <c r="R764" s="333"/>
      <c r="S764" s="333"/>
      <c r="T764" s="333"/>
      <c r="U764" s="333"/>
      <c r="V764" s="333"/>
      <c r="W764" s="333"/>
      <c r="X764" s="333"/>
      <c r="Y764" s="333"/>
      <c r="Z764" s="333"/>
    </row>
    <row r="765" customFormat="false" ht="12" hidden="false" customHeight="true" outlineLevel="0" collapsed="false">
      <c r="A765" s="333"/>
      <c r="B765" s="333"/>
      <c r="C765" s="333"/>
      <c r="D765" s="333"/>
      <c r="E765" s="333"/>
      <c r="F765" s="333"/>
      <c r="G765" s="333"/>
      <c r="H765" s="333"/>
      <c r="I765" s="333"/>
      <c r="J765" s="333"/>
      <c r="K765" s="333"/>
      <c r="L765" s="333"/>
      <c r="M765" s="333"/>
      <c r="N765" s="333"/>
      <c r="O765" s="333"/>
      <c r="P765" s="333"/>
      <c r="Q765" s="333"/>
      <c r="R765" s="333"/>
      <c r="S765" s="333"/>
      <c r="T765" s="333"/>
      <c r="U765" s="333"/>
      <c r="V765" s="333"/>
      <c r="W765" s="333"/>
      <c r="X765" s="333"/>
      <c r="Y765" s="333"/>
      <c r="Z765" s="333"/>
    </row>
    <row r="766" customFormat="false" ht="12" hidden="false" customHeight="true" outlineLevel="0" collapsed="false">
      <c r="A766" s="333"/>
      <c r="B766" s="333"/>
      <c r="C766" s="333"/>
      <c r="D766" s="333"/>
      <c r="E766" s="333"/>
      <c r="F766" s="333"/>
      <c r="G766" s="333"/>
      <c r="H766" s="333"/>
      <c r="I766" s="333"/>
      <c r="J766" s="333"/>
      <c r="K766" s="333"/>
      <c r="L766" s="333"/>
      <c r="M766" s="333"/>
      <c r="N766" s="333"/>
      <c r="O766" s="333"/>
      <c r="P766" s="333"/>
      <c r="Q766" s="333"/>
      <c r="R766" s="333"/>
      <c r="S766" s="333"/>
      <c r="T766" s="333"/>
      <c r="U766" s="333"/>
      <c r="V766" s="333"/>
      <c r="W766" s="333"/>
      <c r="X766" s="333"/>
      <c r="Y766" s="333"/>
      <c r="Z766" s="333"/>
    </row>
    <row r="767" customFormat="false" ht="12" hidden="false" customHeight="true" outlineLevel="0" collapsed="false">
      <c r="A767" s="333"/>
      <c r="B767" s="333"/>
      <c r="C767" s="333"/>
      <c r="D767" s="333"/>
      <c r="E767" s="333"/>
      <c r="F767" s="333"/>
      <c r="G767" s="333"/>
      <c r="H767" s="333"/>
      <c r="I767" s="333"/>
      <c r="J767" s="333"/>
      <c r="K767" s="333"/>
      <c r="L767" s="333"/>
      <c r="M767" s="333"/>
      <c r="N767" s="333"/>
      <c r="O767" s="333"/>
      <c r="P767" s="333"/>
      <c r="Q767" s="333"/>
      <c r="R767" s="333"/>
      <c r="S767" s="333"/>
      <c r="T767" s="333"/>
      <c r="U767" s="333"/>
      <c r="V767" s="333"/>
      <c r="W767" s="333"/>
      <c r="X767" s="333"/>
      <c r="Y767" s="333"/>
      <c r="Z767" s="333"/>
    </row>
    <row r="768" customFormat="false" ht="12" hidden="false" customHeight="true" outlineLevel="0" collapsed="false">
      <c r="A768" s="333"/>
      <c r="B768" s="333"/>
      <c r="C768" s="333"/>
      <c r="D768" s="333"/>
      <c r="E768" s="333"/>
      <c r="F768" s="333"/>
      <c r="G768" s="333"/>
      <c r="H768" s="333"/>
      <c r="I768" s="333"/>
      <c r="J768" s="333"/>
      <c r="K768" s="333"/>
      <c r="L768" s="333"/>
      <c r="M768" s="333"/>
      <c r="N768" s="333"/>
      <c r="O768" s="333"/>
      <c r="P768" s="333"/>
      <c r="Q768" s="333"/>
      <c r="R768" s="333"/>
      <c r="S768" s="333"/>
      <c r="T768" s="333"/>
      <c r="U768" s="333"/>
      <c r="V768" s="333"/>
      <c r="W768" s="333"/>
      <c r="X768" s="333"/>
      <c r="Y768" s="333"/>
      <c r="Z768" s="333"/>
    </row>
    <row r="769" customFormat="false" ht="12" hidden="false" customHeight="true" outlineLevel="0" collapsed="false">
      <c r="A769" s="333"/>
      <c r="B769" s="333"/>
      <c r="C769" s="333"/>
      <c r="D769" s="333"/>
      <c r="E769" s="333"/>
      <c r="F769" s="333"/>
      <c r="G769" s="333"/>
      <c r="H769" s="333"/>
      <c r="I769" s="333"/>
      <c r="J769" s="333"/>
      <c r="K769" s="333"/>
      <c r="L769" s="333"/>
      <c r="M769" s="333"/>
      <c r="N769" s="333"/>
      <c r="O769" s="333"/>
      <c r="P769" s="333"/>
      <c r="Q769" s="333"/>
      <c r="R769" s="333"/>
      <c r="S769" s="333"/>
      <c r="T769" s="333"/>
      <c r="U769" s="333"/>
      <c r="V769" s="333"/>
      <c r="W769" s="333"/>
      <c r="X769" s="333"/>
      <c r="Y769" s="333"/>
      <c r="Z769" s="333"/>
    </row>
    <row r="770" customFormat="false" ht="12" hidden="false" customHeight="true" outlineLevel="0" collapsed="false">
      <c r="A770" s="333"/>
      <c r="B770" s="333"/>
      <c r="C770" s="333"/>
      <c r="D770" s="333"/>
      <c r="E770" s="333"/>
      <c r="F770" s="333"/>
      <c r="G770" s="333"/>
      <c r="H770" s="333"/>
      <c r="I770" s="333"/>
      <c r="J770" s="333"/>
      <c r="K770" s="333"/>
      <c r="L770" s="333"/>
      <c r="M770" s="333"/>
      <c r="N770" s="333"/>
      <c r="O770" s="333"/>
      <c r="P770" s="333"/>
      <c r="Q770" s="333"/>
      <c r="R770" s="333"/>
      <c r="S770" s="333"/>
      <c r="T770" s="333"/>
      <c r="U770" s="333"/>
      <c r="V770" s="333"/>
      <c r="W770" s="333"/>
      <c r="X770" s="333"/>
      <c r="Y770" s="333"/>
      <c r="Z770" s="333"/>
    </row>
    <row r="771" customFormat="false" ht="12" hidden="false" customHeight="true" outlineLevel="0" collapsed="false">
      <c r="A771" s="333"/>
      <c r="B771" s="333"/>
      <c r="C771" s="333"/>
      <c r="D771" s="333"/>
      <c r="E771" s="333"/>
      <c r="F771" s="333"/>
      <c r="G771" s="333"/>
      <c r="H771" s="333"/>
      <c r="I771" s="333"/>
      <c r="J771" s="333"/>
      <c r="K771" s="333"/>
      <c r="L771" s="333"/>
      <c r="M771" s="333"/>
      <c r="N771" s="333"/>
      <c r="O771" s="333"/>
      <c r="P771" s="333"/>
      <c r="Q771" s="333"/>
      <c r="R771" s="333"/>
      <c r="S771" s="333"/>
      <c r="T771" s="333"/>
      <c r="U771" s="333"/>
      <c r="V771" s="333"/>
      <c r="W771" s="333"/>
      <c r="X771" s="333"/>
      <c r="Y771" s="333"/>
      <c r="Z771" s="333"/>
    </row>
    <row r="772" customFormat="false" ht="12" hidden="false" customHeight="true" outlineLevel="0" collapsed="false">
      <c r="A772" s="333"/>
      <c r="B772" s="333"/>
      <c r="C772" s="333"/>
      <c r="D772" s="333"/>
      <c r="E772" s="333"/>
      <c r="F772" s="333"/>
      <c r="G772" s="333"/>
      <c r="H772" s="333"/>
      <c r="I772" s="333"/>
      <c r="J772" s="333"/>
      <c r="K772" s="333"/>
      <c r="L772" s="333"/>
      <c r="M772" s="333"/>
      <c r="N772" s="333"/>
      <c r="O772" s="333"/>
      <c r="P772" s="333"/>
      <c r="Q772" s="333"/>
      <c r="R772" s="333"/>
      <c r="S772" s="333"/>
      <c r="T772" s="333"/>
      <c r="U772" s="333"/>
      <c r="V772" s="333"/>
      <c r="W772" s="333"/>
      <c r="X772" s="333"/>
      <c r="Y772" s="333"/>
      <c r="Z772" s="333"/>
    </row>
    <row r="773" customFormat="false" ht="12" hidden="false" customHeight="true" outlineLevel="0" collapsed="false">
      <c r="A773" s="333"/>
      <c r="B773" s="333"/>
      <c r="C773" s="333"/>
      <c r="D773" s="333"/>
      <c r="E773" s="333"/>
      <c r="F773" s="333"/>
      <c r="G773" s="333"/>
      <c r="H773" s="333"/>
      <c r="I773" s="333"/>
      <c r="J773" s="333"/>
      <c r="K773" s="333"/>
      <c r="L773" s="333"/>
      <c r="M773" s="333"/>
      <c r="N773" s="333"/>
      <c r="O773" s="333"/>
      <c r="P773" s="333"/>
      <c r="Q773" s="333"/>
      <c r="R773" s="333"/>
      <c r="S773" s="333"/>
      <c r="T773" s="333"/>
      <c r="U773" s="333"/>
      <c r="V773" s="333"/>
      <c r="W773" s="333"/>
      <c r="X773" s="333"/>
      <c r="Y773" s="333"/>
      <c r="Z773" s="333"/>
    </row>
    <row r="774" customFormat="false" ht="12" hidden="false" customHeight="true" outlineLevel="0" collapsed="false">
      <c r="A774" s="333"/>
      <c r="B774" s="333"/>
      <c r="C774" s="333"/>
      <c r="D774" s="333"/>
      <c r="E774" s="333"/>
      <c r="F774" s="333"/>
      <c r="G774" s="333"/>
      <c r="H774" s="333"/>
      <c r="I774" s="333"/>
      <c r="J774" s="333"/>
      <c r="K774" s="333"/>
      <c r="L774" s="333"/>
      <c r="M774" s="333"/>
      <c r="N774" s="333"/>
      <c r="O774" s="333"/>
      <c r="P774" s="333"/>
      <c r="Q774" s="333"/>
      <c r="R774" s="333"/>
      <c r="S774" s="333"/>
      <c r="T774" s="333"/>
      <c r="U774" s="333"/>
      <c r="V774" s="333"/>
      <c r="W774" s="333"/>
      <c r="X774" s="333"/>
      <c r="Y774" s="333"/>
      <c r="Z774" s="333"/>
    </row>
    <row r="775" customFormat="false" ht="12" hidden="false" customHeight="true" outlineLevel="0" collapsed="false">
      <c r="A775" s="333"/>
      <c r="B775" s="333"/>
      <c r="C775" s="333"/>
      <c r="D775" s="333"/>
      <c r="E775" s="333"/>
      <c r="F775" s="333"/>
      <c r="G775" s="333"/>
      <c r="H775" s="333"/>
      <c r="I775" s="333"/>
      <c r="J775" s="333"/>
      <c r="K775" s="333"/>
      <c r="L775" s="333"/>
      <c r="M775" s="333"/>
      <c r="N775" s="333"/>
      <c r="O775" s="333"/>
      <c r="P775" s="333"/>
      <c r="Q775" s="333"/>
      <c r="R775" s="333"/>
      <c r="S775" s="333"/>
      <c r="T775" s="333"/>
      <c r="U775" s="333"/>
      <c r="V775" s="333"/>
      <c r="W775" s="333"/>
      <c r="X775" s="333"/>
      <c r="Y775" s="333"/>
      <c r="Z775" s="333"/>
    </row>
    <row r="776" customFormat="false" ht="12" hidden="false" customHeight="true" outlineLevel="0" collapsed="false">
      <c r="A776" s="333"/>
      <c r="B776" s="333"/>
      <c r="C776" s="333"/>
      <c r="D776" s="333"/>
      <c r="E776" s="333"/>
      <c r="F776" s="333"/>
      <c r="G776" s="333"/>
      <c r="H776" s="333"/>
      <c r="I776" s="333"/>
      <c r="J776" s="333"/>
      <c r="K776" s="333"/>
      <c r="L776" s="333"/>
      <c r="M776" s="333"/>
      <c r="N776" s="333"/>
      <c r="O776" s="333"/>
      <c r="P776" s="333"/>
      <c r="Q776" s="333"/>
      <c r="R776" s="333"/>
      <c r="S776" s="333"/>
      <c r="T776" s="333"/>
      <c r="U776" s="333"/>
      <c r="V776" s="333"/>
      <c r="W776" s="333"/>
      <c r="X776" s="333"/>
      <c r="Y776" s="333"/>
      <c r="Z776" s="333"/>
    </row>
    <row r="777" customFormat="false" ht="12" hidden="false" customHeight="true" outlineLevel="0" collapsed="false">
      <c r="A777" s="333"/>
      <c r="B777" s="333"/>
      <c r="C777" s="333"/>
      <c r="D777" s="333"/>
      <c r="E777" s="333"/>
      <c r="F777" s="333"/>
      <c r="G777" s="333"/>
      <c r="H777" s="333"/>
      <c r="I777" s="333"/>
      <c r="J777" s="333"/>
      <c r="K777" s="333"/>
      <c r="L777" s="333"/>
      <c r="M777" s="333"/>
      <c r="N777" s="333"/>
      <c r="O777" s="333"/>
      <c r="P777" s="333"/>
      <c r="Q777" s="333"/>
      <c r="R777" s="333"/>
      <c r="S777" s="333"/>
      <c r="T777" s="333"/>
      <c r="U777" s="333"/>
      <c r="V777" s="333"/>
      <c r="W777" s="333"/>
      <c r="X777" s="333"/>
      <c r="Y777" s="333"/>
      <c r="Z777" s="333"/>
    </row>
    <row r="778" customFormat="false" ht="12" hidden="false" customHeight="true" outlineLevel="0" collapsed="false">
      <c r="A778" s="333"/>
      <c r="B778" s="333"/>
      <c r="C778" s="333"/>
      <c r="D778" s="333"/>
      <c r="E778" s="333"/>
      <c r="F778" s="333"/>
      <c r="G778" s="333"/>
      <c r="H778" s="333"/>
      <c r="I778" s="333"/>
      <c r="J778" s="333"/>
      <c r="K778" s="333"/>
      <c r="L778" s="333"/>
      <c r="M778" s="333"/>
      <c r="N778" s="333"/>
      <c r="O778" s="333"/>
      <c r="P778" s="333"/>
      <c r="Q778" s="333"/>
      <c r="R778" s="333"/>
      <c r="S778" s="333"/>
      <c r="T778" s="333"/>
      <c r="U778" s="333"/>
      <c r="V778" s="333"/>
      <c r="W778" s="333"/>
      <c r="X778" s="333"/>
      <c r="Y778" s="333"/>
      <c r="Z778" s="333"/>
    </row>
    <row r="779" customFormat="false" ht="12" hidden="false" customHeight="true" outlineLevel="0" collapsed="false">
      <c r="A779" s="333"/>
      <c r="B779" s="333"/>
      <c r="C779" s="333"/>
      <c r="D779" s="333"/>
      <c r="E779" s="333"/>
      <c r="F779" s="333"/>
      <c r="G779" s="333"/>
      <c r="H779" s="333"/>
      <c r="I779" s="333"/>
      <c r="J779" s="333"/>
      <c r="K779" s="333"/>
      <c r="L779" s="333"/>
      <c r="M779" s="333"/>
      <c r="N779" s="333"/>
      <c r="O779" s="333"/>
      <c r="P779" s="333"/>
      <c r="Q779" s="333"/>
      <c r="R779" s="333"/>
      <c r="S779" s="333"/>
      <c r="T779" s="333"/>
      <c r="U779" s="333"/>
      <c r="V779" s="333"/>
      <c r="W779" s="333"/>
      <c r="X779" s="333"/>
      <c r="Y779" s="333"/>
      <c r="Z779" s="333"/>
    </row>
    <row r="780" customFormat="false" ht="12" hidden="false" customHeight="true" outlineLevel="0" collapsed="false">
      <c r="A780" s="333"/>
      <c r="B780" s="333"/>
      <c r="C780" s="333"/>
      <c r="D780" s="333"/>
      <c r="E780" s="333"/>
      <c r="F780" s="333"/>
      <c r="G780" s="333"/>
      <c r="H780" s="333"/>
      <c r="I780" s="333"/>
      <c r="J780" s="333"/>
      <c r="K780" s="333"/>
      <c r="L780" s="333"/>
      <c r="M780" s="333"/>
      <c r="N780" s="333"/>
      <c r="O780" s="333"/>
      <c r="P780" s="333"/>
      <c r="Q780" s="333"/>
      <c r="R780" s="333"/>
      <c r="S780" s="333"/>
      <c r="T780" s="333"/>
      <c r="U780" s="333"/>
      <c r="V780" s="333"/>
      <c r="W780" s="333"/>
      <c r="X780" s="333"/>
      <c r="Y780" s="333"/>
      <c r="Z780" s="333"/>
    </row>
    <row r="781" customFormat="false" ht="12" hidden="false" customHeight="true" outlineLevel="0" collapsed="false">
      <c r="A781" s="333"/>
      <c r="B781" s="333"/>
      <c r="C781" s="333"/>
      <c r="D781" s="333"/>
      <c r="E781" s="333"/>
      <c r="F781" s="333"/>
      <c r="G781" s="333"/>
      <c r="H781" s="333"/>
      <c r="I781" s="333"/>
      <c r="J781" s="333"/>
      <c r="K781" s="333"/>
      <c r="L781" s="333"/>
      <c r="M781" s="333"/>
      <c r="N781" s="333"/>
      <c r="O781" s="333"/>
      <c r="P781" s="333"/>
      <c r="Q781" s="333"/>
      <c r="R781" s="333"/>
      <c r="S781" s="333"/>
      <c r="T781" s="333"/>
      <c r="U781" s="333"/>
      <c r="V781" s="333"/>
      <c r="W781" s="333"/>
      <c r="X781" s="333"/>
      <c r="Y781" s="333"/>
      <c r="Z781" s="333"/>
    </row>
    <row r="782" customFormat="false" ht="12" hidden="false" customHeight="true" outlineLevel="0" collapsed="false">
      <c r="A782" s="333"/>
      <c r="B782" s="333"/>
      <c r="C782" s="333"/>
      <c r="D782" s="333"/>
      <c r="E782" s="333"/>
      <c r="F782" s="333"/>
      <c r="G782" s="333"/>
      <c r="H782" s="333"/>
      <c r="I782" s="333"/>
      <c r="J782" s="333"/>
      <c r="K782" s="333"/>
      <c r="L782" s="333"/>
      <c r="M782" s="333"/>
      <c r="N782" s="333"/>
      <c r="O782" s="333"/>
      <c r="P782" s="333"/>
      <c r="Q782" s="333"/>
      <c r="R782" s="333"/>
      <c r="S782" s="333"/>
      <c r="T782" s="333"/>
      <c r="U782" s="333"/>
      <c r="V782" s="333"/>
      <c r="W782" s="333"/>
      <c r="X782" s="333"/>
      <c r="Y782" s="333"/>
      <c r="Z782" s="333"/>
    </row>
    <row r="783" customFormat="false" ht="12" hidden="false" customHeight="true" outlineLevel="0" collapsed="false">
      <c r="A783" s="333"/>
      <c r="B783" s="333"/>
      <c r="C783" s="333"/>
      <c r="D783" s="333"/>
      <c r="E783" s="333"/>
      <c r="F783" s="333"/>
      <c r="G783" s="333"/>
      <c r="H783" s="333"/>
      <c r="I783" s="333"/>
      <c r="J783" s="333"/>
      <c r="K783" s="333"/>
      <c r="L783" s="333"/>
      <c r="M783" s="333"/>
      <c r="N783" s="333"/>
      <c r="O783" s="333"/>
      <c r="P783" s="333"/>
      <c r="Q783" s="333"/>
      <c r="R783" s="333"/>
      <c r="S783" s="333"/>
      <c r="T783" s="333"/>
      <c r="U783" s="333"/>
      <c r="V783" s="333"/>
      <c r="W783" s="333"/>
      <c r="X783" s="333"/>
      <c r="Y783" s="333"/>
      <c r="Z783" s="333"/>
    </row>
    <row r="784" customFormat="false" ht="12" hidden="false" customHeight="true" outlineLevel="0" collapsed="false">
      <c r="A784" s="333"/>
      <c r="B784" s="333"/>
      <c r="C784" s="333"/>
      <c r="D784" s="333"/>
      <c r="E784" s="333"/>
      <c r="F784" s="333"/>
      <c r="G784" s="333"/>
      <c r="H784" s="333"/>
      <c r="I784" s="333"/>
      <c r="J784" s="333"/>
      <c r="K784" s="333"/>
      <c r="L784" s="333"/>
      <c r="M784" s="333"/>
      <c r="N784" s="333"/>
      <c r="O784" s="333"/>
      <c r="P784" s="333"/>
      <c r="Q784" s="333"/>
      <c r="R784" s="333"/>
      <c r="S784" s="333"/>
      <c r="T784" s="333"/>
      <c r="U784" s="333"/>
      <c r="V784" s="333"/>
      <c r="W784" s="333"/>
      <c r="X784" s="333"/>
      <c r="Y784" s="333"/>
      <c r="Z784" s="333"/>
    </row>
    <row r="785" customFormat="false" ht="12" hidden="false" customHeight="true" outlineLevel="0" collapsed="false">
      <c r="A785" s="333"/>
      <c r="B785" s="333"/>
      <c r="C785" s="333"/>
      <c r="D785" s="333"/>
      <c r="E785" s="333"/>
      <c r="F785" s="333"/>
      <c r="G785" s="333"/>
      <c r="H785" s="333"/>
      <c r="I785" s="333"/>
      <c r="J785" s="333"/>
      <c r="K785" s="333"/>
      <c r="L785" s="333"/>
      <c r="M785" s="333"/>
      <c r="N785" s="333"/>
      <c r="O785" s="333"/>
      <c r="P785" s="333"/>
      <c r="Q785" s="333"/>
      <c r="R785" s="333"/>
      <c r="S785" s="333"/>
      <c r="T785" s="333"/>
      <c r="U785" s="333"/>
      <c r="V785" s="333"/>
      <c r="W785" s="333"/>
      <c r="X785" s="333"/>
      <c r="Y785" s="333"/>
      <c r="Z785" s="333"/>
    </row>
    <row r="786" customFormat="false" ht="12" hidden="false" customHeight="true" outlineLevel="0" collapsed="false">
      <c r="A786" s="333"/>
      <c r="B786" s="333"/>
      <c r="C786" s="333"/>
      <c r="D786" s="333"/>
      <c r="E786" s="333"/>
      <c r="F786" s="333"/>
      <c r="G786" s="333"/>
      <c r="H786" s="333"/>
      <c r="I786" s="333"/>
      <c r="J786" s="333"/>
      <c r="K786" s="333"/>
      <c r="L786" s="333"/>
      <c r="M786" s="333"/>
      <c r="N786" s="333"/>
      <c r="O786" s="333"/>
      <c r="P786" s="333"/>
      <c r="Q786" s="333"/>
      <c r="R786" s="333"/>
      <c r="S786" s="333"/>
      <c r="T786" s="333"/>
      <c r="U786" s="333"/>
      <c r="V786" s="333"/>
      <c r="W786" s="333"/>
      <c r="X786" s="333"/>
      <c r="Y786" s="333"/>
      <c r="Z786" s="333"/>
    </row>
    <row r="787" customFormat="false" ht="12" hidden="false" customHeight="true" outlineLevel="0" collapsed="false">
      <c r="A787" s="333"/>
      <c r="B787" s="333"/>
      <c r="C787" s="333"/>
      <c r="D787" s="333"/>
      <c r="E787" s="333"/>
      <c r="F787" s="333"/>
      <c r="G787" s="333"/>
      <c r="H787" s="333"/>
      <c r="I787" s="333"/>
      <c r="J787" s="333"/>
      <c r="K787" s="333"/>
      <c r="L787" s="333"/>
      <c r="M787" s="333"/>
      <c r="N787" s="333"/>
      <c r="O787" s="333"/>
      <c r="P787" s="333"/>
      <c r="Q787" s="333"/>
      <c r="R787" s="333"/>
      <c r="S787" s="333"/>
      <c r="T787" s="333"/>
      <c r="U787" s="333"/>
      <c r="V787" s="333"/>
      <c r="W787" s="333"/>
      <c r="X787" s="333"/>
      <c r="Y787" s="333"/>
      <c r="Z787" s="333"/>
    </row>
    <row r="788" customFormat="false" ht="12" hidden="false" customHeight="true" outlineLevel="0" collapsed="false">
      <c r="A788" s="333"/>
      <c r="B788" s="333"/>
      <c r="C788" s="333"/>
      <c r="D788" s="333"/>
      <c r="E788" s="333"/>
      <c r="F788" s="333"/>
      <c r="G788" s="333"/>
      <c r="H788" s="333"/>
      <c r="I788" s="333"/>
      <c r="J788" s="333"/>
      <c r="K788" s="333"/>
      <c r="L788" s="333"/>
      <c r="M788" s="333"/>
      <c r="N788" s="333"/>
      <c r="O788" s="333"/>
      <c r="P788" s="333"/>
      <c r="Q788" s="333"/>
      <c r="R788" s="333"/>
      <c r="S788" s="333"/>
      <c r="T788" s="333"/>
      <c r="U788" s="333"/>
      <c r="V788" s="333"/>
      <c r="W788" s="333"/>
      <c r="X788" s="333"/>
      <c r="Y788" s="333"/>
      <c r="Z788" s="333"/>
    </row>
    <row r="789" customFormat="false" ht="12" hidden="false" customHeight="true" outlineLevel="0" collapsed="false">
      <c r="A789" s="333"/>
      <c r="B789" s="333"/>
      <c r="C789" s="333"/>
      <c r="D789" s="333"/>
      <c r="E789" s="333"/>
      <c r="F789" s="333"/>
      <c r="G789" s="333"/>
      <c r="H789" s="333"/>
      <c r="I789" s="333"/>
      <c r="J789" s="333"/>
      <c r="K789" s="333"/>
      <c r="L789" s="333"/>
      <c r="M789" s="333"/>
      <c r="N789" s="333"/>
      <c r="O789" s="333"/>
      <c r="P789" s="333"/>
      <c r="Q789" s="333"/>
      <c r="R789" s="333"/>
      <c r="S789" s="333"/>
      <c r="T789" s="333"/>
      <c r="U789" s="333"/>
      <c r="V789" s="333"/>
      <c r="W789" s="333"/>
      <c r="X789" s="333"/>
      <c r="Y789" s="333"/>
      <c r="Z789" s="333"/>
    </row>
    <row r="790" customFormat="false" ht="12" hidden="false" customHeight="true" outlineLevel="0" collapsed="false">
      <c r="A790" s="333"/>
      <c r="B790" s="333"/>
      <c r="C790" s="333"/>
      <c r="D790" s="333"/>
      <c r="E790" s="333"/>
      <c r="F790" s="333"/>
      <c r="G790" s="333"/>
      <c r="H790" s="333"/>
      <c r="I790" s="333"/>
      <c r="J790" s="333"/>
      <c r="K790" s="333"/>
      <c r="L790" s="333"/>
      <c r="M790" s="333"/>
      <c r="N790" s="333"/>
      <c r="O790" s="333"/>
      <c r="P790" s="333"/>
      <c r="Q790" s="333"/>
      <c r="R790" s="333"/>
      <c r="S790" s="333"/>
      <c r="T790" s="333"/>
      <c r="U790" s="333"/>
      <c r="V790" s="333"/>
      <c r="W790" s="333"/>
      <c r="X790" s="333"/>
      <c r="Y790" s="333"/>
      <c r="Z790" s="333"/>
    </row>
    <row r="791" customFormat="false" ht="12" hidden="false" customHeight="true" outlineLevel="0" collapsed="false">
      <c r="A791" s="333"/>
      <c r="B791" s="333"/>
      <c r="C791" s="333"/>
      <c r="D791" s="333"/>
      <c r="E791" s="333"/>
      <c r="F791" s="333"/>
      <c r="G791" s="333"/>
      <c r="H791" s="333"/>
      <c r="I791" s="333"/>
      <c r="J791" s="333"/>
      <c r="K791" s="333"/>
      <c r="L791" s="333"/>
      <c r="M791" s="333"/>
      <c r="N791" s="333"/>
      <c r="O791" s="333"/>
      <c r="P791" s="333"/>
      <c r="Q791" s="333"/>
      <c r="R791" s="333"/>
      <c r="S791" s="333"/>
      <c r="T791" s="333"/>
      <c r="U791" s="333"/>
      <c r="V791" s="333"/>
      <c r="W791" s="333"/>
      <c r="X791" s="333"/>
      <c r="Y791" s="333"/>
      <c r="Z791" s="333"/>
    </row>
    <row r="792" customFormat="false" ht="12" hidden="false" customHeight="true" outlineLevel="0" collapsed="false">
      <c r="A792" s="333"/>
      <c r="B792" s="333"/>
      <c r="C792" s="333"/>
      <c r="D792" s="333"/>
      <c r="E792" s="333"/>
      <c r="F792" s="333"/>
      <c r="G792" s="333"/>
      <c r="H792" s="333"/>
      <c r="I792" s="333"/>
      <c r="J792" s="333"/>
      <c r="K792" s="333"/>
      <c r="L792" s="333"/>
      <c r="M792" s="333"/>
      <c r="N792" s="333"/>
      <c r="O792" s="333"/>
      <c r="P792" s="333"/>
      <c r="Q792" s="333"/>
      <c r="R792" s="333"/>
      <c r="S792" s="333"/>
      <c r="T792" s="333"/>
      <c r="U792" s="333"/>
      <c r="V792" s="333"/>
      <c r="W792" s="333"/>
      <c r="X792" s="333"/>
      <c r="Y792" s="333"/>
      <c r="Z792" s="333"/>
    </row>
    <row r="793" customFormat="false" ht="12" hidden="false" customHeight="true" outlineLevel="0" collapsed="false">
      <c r="A793" s="333"/>
      <c r="B793" s="333"/>
      <c r="C793" s="333"/>
      <c r="D793" s="333"/>
      <c r="E793" s="333"/>
      <c r="F793" s="333"/>
      <c r="G793" s="333"/>
      <c r="H793" s="333"/>
      <c r="I793" s="333"/>
      <c r="J793" s="333"/>
      <c r="K793" s="333"/>
      <c r="L793" s="333"/>
      <c r="M793" s="333"/>
      <c r="N793" s="333"/>
      <c r="O793" s="333"/>
      <c r="P793" s="333"/>
      <c r="Q793" s="333"/>
      <c r="R793" s="333"/>
      <c r="S793" s="333"/>
      <c r="T793" s="333"/>
      <c r="U793" s="333"/>
      <c r="V793" s="333"/>
      <c r="W793" s="333"/>
      <c r="X793" s="333"/>
      <c r="Y793" s="333"/>
      <c r="Z793" s="333"/>
    </row>
    <row r="794" customFormat="false" ht="12" hidden="false" customHeight="true" outlineLevel="0" collapsed="false">
      <c r="A794" s="333"/>
      <c r="B794" s="333"/>
      <c r="C794" s="333"/>
      <c r="D794" s="333"/>
      <c r="E794" s="333"/>
      <c r="F794" s="333"/>
      <c r="G794" s="333"/>
      <c r="H794" s="333"/>
      <c r="I794" s="333"/>
      <c r="J794" s="333"/>
      <c r="K794" s="333"/>
      <c r="L794" s="333"/>
      <c r="M794" s="333"/>
      <c r="N794" s="333"/>
      <c r="O794" s="333"/>
      <c r="P794" s="333"/>
      <c r="Q794" s="333"/>
      <c r="R794" s="333"/>
      <c r="S794" s="333"/>
      <c r="T794" s="333"/>
      <c r="U794" s="333"/>
      <c r="V794" s="333"/>
      <c r="W794" s="333"/>
      <c r="X794" s="333"/>
      <c r="Y794" s="333"/>
      <c r="Z794" s="333"/>
    </row>
    <row r="795" customFormat="false" ht="12" hidden="false" customHeight="true" outlineLevel="0" collapsed="false">
      <c r="A795" s="333"/>
      <c r="B795" s="333"/>
      <c r="C795" s="333"/>
      <c r="D795" s="333"/>
      <c r="E795" s="333"/>
      <c r="F795" s="333"/>
      <c r="G795" s="333"/>
      <c r="H795" s="333"/>
      <c r="I795" s="333"/>
      <c r="J795" s="333"/>
      <c r="K795" s="333"/>
      <c r="L795" s="333"/>
      <c r="M795" s="333"/>
      <c r="N795" s="333"/>
      <c r="O795" s="333"/>
      <c r="P795" s="333"/>
      <c r="Q795" s="333"/>
      <c r="R795" s="333"/>
      <c r="S795" s="333"/>
      <c r="T795" s="333"/>
      <c r="U795" s="333"/>
      <c r="V795" s="333"/>
      <c r="W795" s="333"/>
      <c r="X795" s="333"/>
      <c r="Y795" s="333"/>
      <c r="Z795" s="333"/>
    </row>
    <row r="796" customFormat="false" ht="12" hidden="false" customHeight="true" outlineLevel="0" collapsed="false">
      <c r="A796" s="333"/>
      <c r="B796" s="333"/>
      <c r="C796" s="333"/>
      <c r="D796" s="333"/>
      <c r="E796" s="333"/>
      <c r="F796" s="333"/>
      <c r="G796" s="333"/>
      <c r="H796" s="333"/>
      <c r="I796" s="333"/>
      <c r="J796" s="333"/>
      <c r="K796" s="333"/>
      <c r="L796" s="333"/>
      <c r="M796" s="333"/>
      <c r="N796" s="333"/>
      <c r="O796" s="333"/>
      <c r="P796" s="333"/>
      <c r="Q796" s="333"/>
      <c r="R796" s="333"/>
      <c r="S796" s="333"/>
      <c r="T796" s="333"/>
      <c r="U796" s="333"/>
      <c r="V796" s="333"/>
      <c r="W796" s="333"/>
      <c r="X796" s="333"/>
      <c r="Y796" s="333"/>
      <c r="Z796" s="333"/>
    </row>
    <row r="797" customFormat="false" ht="12" hidden="false" customHeight="true" outlineLevel="0" collapsed="false">
      <c r="A797" s="333"/>
      <c r="B797" s="333"/>
      <c r="C797" s="333"/>
      <c r="D797" s="333"/>
      <c r="E797" s="333"/>
      <c r="F797" s="333"/>
      <c r="G797" s="333"/>
      <c r="H797" s="333"/>
      <c r="I797" s="333"/>
      <c r="J797" s="333"/>
      <c r="K797" s="333"/>
      <c r="L797" s="333"/>
      <c r="M797" s="333"/>
      <c r="N797" s="333"/>
      <c r="O797" s="333"/>
      <c r="P797" s="333"/>
      <c r="Q797" s="333"/>
      <c r="R797" s="333"/>
      <c r="S797" s="333"/>
      <c r="T797" s="333"/>
      <c r="U797" s="333"/>
      <c r="V797" s="333"/>
      <c r="W797" s="333"/>
      <c r="X797" s="333"/>
      <c r="Y797" s="333"/>
      <c r="Z797" s="333"/>
    </row>
    <row r="798" customFormat="false" ht="12" hidden="false" customHeight="true" outlineLevel="0" collapsed="false">
      <c r="A798" s="333"/>
      <c r="B798" s="333"/>
      <c r="C798" s="333"/>
      <c r="D798" s="333"/>
      <c r="E798" s="333"/>
      <c r="F798" s="333"/>
      <c r="G798" s="333"/>
      <c r="H798" s="333"/>
      <c r="I798" s="333"/>
      <c r="J798" s="333"/>
      <c r="K798" s="333"/>
      <c r="L798" s="333"/>
      <c r="M798" s="333"/>
      <c r="N798" s="333"/>
      <c r="O798" s="333"/>
      <c r="P798" s="333"/>
      <c r="Q798" s="333"/>
      <c r="R798" s="333"/>
      <c r="S798" s="333"/>
      <c r="T798" s="333"/>
      <c r="U798" s="333"/>
      <c r="V798" s="333"/>
      <c r="W798" s="333"/>
      <c r="X798" s="333"/>
      <c r="Y798" s="333"/>
      <c r="Z798" s="333"/>
    </row>
    <row r="799" customFormat="false" ht="12" hidden="false" customHeight="true" outlineLevel="0" collapsed="false">
      <c r="A799" s="333"/>
      <c r="B799" s="333"/>
      <c r="C799" s="333"/>
      <c r="D799" s="333"/>
      <c r="E799" s="333"/>
      <c r="F799" s="333"/>
      <c r="G799" s="333"/>
      <c r="H799" s="333"/>
      <c r="I799" s="333"/>
      <c r="J799" s="333"/>
      <c r="K799" s="333"/>
      <c r="L799" s="333"/>
      <c r="M799" s="333"/>
      <c r="N799" s="333"/>
      <c r="O799" s="333"/>
      <c r="P799" s="333"/>
      <c r="Q799" s="333"/>
      <c r="R799" s="333"/>
      <c r="S799" s="333"/>
      <c r="T799" s="333"/>
      <c r="U799" s="333"/>
      <c r="V799" s="333"/>
      <c r="W799" s="333"/>
      <c r="X799" s="333"/>
      <c r="Y799" s="333"/>
      <c r="Z799" s="333"/>
    </row>
    <row r="800" customFormat="false" ht="12" hidden="false" customHeight="true" outlineLevel="0" collapsed="false">
      <c r="A800" s="333"/>
      <c r="B800" s="333"/>
      <c r="C800" s="333"/>
      <c r="D800" s="333"/>
      <c r="E800" s="333"/>
      <c r="F800" s="333"/>
      <c r="G800" s="333"/>
      <c r="H800" s="333"/>
      <c r="I800" s="333"/>
      <c r="J800" s="333"/>
      <c r="K800" s="333"/>
      <c r="L800" s="333"/>
      <c r="M800" s="333"/>
      <c r="N800" s="333"/>
      <c r="O800" s="333"/>
      <c r="P800" s="333"/>
      <c r="Q800" s="333"/>
      <c r="R800" s="333"/>
      <c r="S800" s="333"/>
      <c r="T800" s="333"/>
      <c r="U800" s="333"/>
      <c r="V800" s="333"/>
      <c r="W800" s="333"/>
      <c r="X800" s="333"/>
      <c r="Y800" s="333"/>
      <c r="Z800" s="333"/>
    </row>
    <row r="801" customFormat="false" ht="12" hidden="false" customHeight="true" outlineLevel="0" collapsed="false">
      <c r="A801" s="333"/>
      <c r="B801" s="333"/>
      <c r="C801" s="333"/>
      <c r="D801" s="333"/>
      <c r="E801" s="333"/>
      <c r="F801" s="333"/>
      <c r="G801" s="333"/>
      <c r="H801" s="333"/>
      <c r="I801" s="333"/>
      <c r="J801" s="333"/>
      <c r="K801" s="333"/>
      <c r="L801" s="333"/>
      <c r="M801" s="333"/>
      <c r="N801" s="333"/>
      <c r="O801" s="333"/>
      <c r="P801" s="333"/>
      <c r="Q801" s="333"/>
      <c r="R801" s="333"/>
      <c r="S801" s="333"/>
      <c r="T801" s="333"/>
      <c r="U801" s="333"/>
      <c r="V801" s="333"/>
      <c r="W801" s="333"/>
      <c r="X801" s="333"/>
      <c r="Y801" s="333"/>
      <c r="Z801" s="333"/>
    </row>
    <row r="802" customFormat="false" ht="12" hidden="false" customHeight="true" outlineLevel="0" collapsed="false">
      <c r="A802" s="333"/>
      <c r="B802" s="333"/>
      <c r="C802" s="333"/>
      <c r="D802" s="333"/>
      <c r="E802" s="333"/>
      <c r="F802" s="333"/>
      <c r="G802" s="333"/>
      <c r="H802" s="333"/>
      <c r="I802" s="333"/>
      <c r="J802" s="333"/>
      <c r="K802" s="333"/>
      <c r="L802" s="333"/>
      <c r="M802" s="333"/>
      <c r="N802" s="333"/>
      <c r="O802" s="333"/>
      <c r="P802" s="333"/>
      <c r="Q802" s="333"/>
      <c r="R802" s="333"/>
      <c r="S802" s="333"/>
      <c r="T802" s="333"/>
      <c r="U802" s="333"/>
      <c r="V802" s="333"/>
      <c r="W802" s="333"/>
      <c r="X802" s="333"/>
      <c r="Y802" s="333"/>
      <c r="Z802" s="333"/>
    </row>
    <row r="803" customFormat="false" ht="12" hidden="false" customHeight="true" outlineLevel="0" collapsed="false">
      <c r="A803" s="333"/>
      <c r="B803" s="333"/>
      <c r="C803" s="333"/>
      <c r="D803" s="333"/>
      <c r="E803" s="333"/>
      <c r="F803" s="333"/>
      <c r="G803" s="333"/>
      <c r="H803" s="333"/>
      <c r="I803" s="333"/>
      <c r="J803" s="333"/>
      <c r="K803" s="333"/>
      <c r="L803" s="333"/>
      <c r="M803" s="333"/>
      <c r="N803" s="333"/>
      <c r="O803" s="333"/>
      <c r="P803" s="333"/>
      <c r="Q803" s="333"/>
      <c r="R803" s="333"/>
      <c r="S803" s="333"/>
      <c r="T803" s="333"/>
      <c r="U803" s="333"/>
      <c r="V803" s="333"/>
      <c r="W803" s="333"/>
      <c r="X803" s="333"/>
      <c r="Y803" s="333"/>
      <c r="Z803" s="333"/>
    </row>
    <row r="804" customFormat="false" ht="12" hidden="false" customHeight="true" outlineLevel="0" collapsed="false">
      <c r="A804" s="333"/>
      <c r="B804" s="333"/>
      <c r="C804" s="333"/>
      <c r="D804" s="333"/>
      <c r="E804" s="333"/>
      <c r="F804" s="333"/>
      <c r="G804" s="333"/>
      <c r="H804" s="333"/>
      <c r="I804" s="333"/>
      <c r="J804" s="333"/>
      <c r="K804" s="333"/>
      <c r="L804" s="333"/>
      <c r="M804" s="333"/>
      <c r="N804" s="333"/>
      <c r="O804" s="333"/>
      <c r="P804" s="333"/>
      <c r="Q804" s="333"/>
      <c r="R804" s="333"/>
      <c r="S804" s="333"/>
      <c r="T804" s="333"/>
      <c r="U804" s="333"/>
      <c r="V804" s="333"/>
      <c r="W804" s="333"/>
      <c r="X804" s="333"/>
      <c r="Y804" s="333"/>
      <c r="Z804" s="333"/>
    </row>
    <row r="805" customFormat="false" ht="12" hidden="false" customHeight="true" outlineLevel="0" collapsed="false">
      <c r="A805" s="333"/>
      <c r="B805" s="333"/>
      <c r="C805" s="333"/>
      <c r="D805" s="333"/>
      <c r="E805" s="333"/>
      <c r="F805" s="333"/>
      <c r="G805" s="333"/>
      <c r="H805" s="333"/>
      <c r="I805" s="333"/>
      <c r="J805" s="333"/>
      <c r="K805" s="333"/>
      <c r="L805" s="333"/>
      <c r="M805" s="333"/>
      <c r="N805" s="333"/>
      <c r="O805" s="333"/>
      <c r="P805" s="333"/>
      <c r="Q805" s="333"/>
      <c r="R805" s="333"/>
      <c r="S805" s="333"/>
      <c r="T805" s="333"/>
      <c r="U805" s="333"/>
      <c r="V805" s="333"/>
      <c r="W805" s="333"/>
      <c r="X805" s="333"/>
      <c r="Y805" s="333"/>
      <c r="Z805" s="333"/>
    </row>
    <row r="806" customFormat="false" ht="12" hidden="false" customHeight="true" outlineLevel="0" collapsed="false">
      <c r="A806" s="333"/>
      <c r="B806" s="333"/>
      <c r="C806" s="333"/>
      <c r="D806" s="333"/>
      <c r="E806" s="333"/>
      <c r="F806" s="333"/>
      <c r="G806" s="333"/>
      <c r="H806" s="333"/>
      <c r="I806" s="333"/>
      <c r="J806" s="333"/>
      <c r="K806" s="333"/>
      <c r="L806" s="333"/>
      <c r="M806" s="333"/>
      <c r="N806" s="333"/>
      <c r="O806" s="333"/>
      <c r="P806" s="333"/>
      <c r="Q806" s="333"/>
      <c r="R806" s="333"/>
      <c r="S806" s="333"/>
      <c r="T806" s="333"/>
      <c r="U806" s="333"/>
      <c r="V806" s="333"/>
      <c r="W806" s="333"/>
      <c r="X806" s="333"/>
      <c r="Y806" s="333"/>
      <c r="Z806" s="333"/>
    </row>
    <row r="807" customFormat="false" ht="12" hidden="false" customHeight="true" outlineLevel="0" collapsed="false">
      <c r="A807" s="333"/>
      <c r="B807" s="333"/>
      <c r="C807" s="333"/>
      <c r="D807" s="333"/>
      <c r="E807" s="333"/>
      <c r="F807" s="333"/>
      <c r="G807" s="333"/>
      <c r="H807" s="333"/>
      <c r="I807" s="333"/>
      <c r="J807" s="333"/>
      <c r="K807" s="333"/>
      <c r="L807" s="333"/>
      <c r="M807" s="333"/>
      <c r="N807" s="333"/>
      <c r="O807" s="333"/>
      <c r="P807" s="333"/>
      <c r="Q807" s="333"/>
      <c r="R807" s="333"/>
      <c r="S807" s="333"/>
      <c r="T807" s="333"/>
      <c r="U807" s="333"/>
      <c r="V807" s="333"/>
      <c r="W807" s="333"/>
      <c r="X807" s="333"/>
      <c r="Y807" s="333"/>
      <c r="Z807" s="333"/>
    </row>
    <row r="808" customFormat="false" ht="12" hidden="false" customHeight="true" outlineLevel="0" collapsed="false">
      <c r="A808" s="333"/>
      <c r="B808" s="333"/>
      <c r="C808" s="333"/>
      <c r="D808" s="333"/>
      <c r="E808" s="333"/>
      <c r="F808" s="333"/>
      <c r="G808" s="333"/>
      <c r="H808" s="333"/>
      <c r="I808" s="333"/>
      <c r="J808" s="333"/>
      <c r="K808" s="333"/>
      <c r="L808" s="333"/>
      <c r="M808" s="333"/>
      <c r="N808" s="333"/>
      <c r="O808" s="333"/>
      <c r="P808" s="333"/>
      <c r="Q808" s="333"/>
      <c r="R808" s="333"/>
      <c r="S808" s="333"/>
      <c r="T808" s="333"/>
      <c r="U808" s="333"/>
      <c r="V808" s="333"/>
      <c r="W808" s="333"/>
      <c r="X808" s="333"/>
      <c r="Y808" s="333"/>
      <c r="Z808" s="333"/>
    </row>
    <row r="809" customFormat="false" ht="12" hidden="false" customHeight="true" outlineLevel="0" collapsed="false">
      <c r="A809" s="333"/>
      <c r="B809" s="333"/>
      <c r="C809" s="333"/>
      <c r="D809" s="333"/>
      <c r="E809" s="333"/>
      <c r="F809" s="333"/>
      <c r="G809" s="333"/>
      <c r="H809" s="333"/>
      <c r="I809" s="333"/>
      <c r="J809" s="333"/>
      <c r="K809" s="333"/>
      <c r="L809" s="333"/>
      <c r="M809" s="333"/>
      <c r="N809" s="333"/>
      <c r="O809" s="333"/>
      <c r="P809" s="333"/>
      <c r="Q809" s="333"/>
      <c r="R809" s="333"/>
      <c r="S809" s="333"/>
      <c r="T809" s="333"/>
      <c r="U809" s="333"/>
      <c r="V809" s="333"/>
      <c r="W809" s="333"/>
      <c r="X809" s="333"/>
      <c r="Y809" s="333"/>
      <c r="Z809" s="333"/>
    </row>
    <row r="810" customFormat="false" ht="12" hidden="false" customHeight="true" outlineLevel="0" collapsed="false">
      <c r="A810" s="333"/>
      <c r="B810" s="333"/>
      <c r="C810" s="333"/>
      <c r="D810" s="333"/>
      <c r="E810" s="333"/>
      <c r="F810" s="333"/>
      <c r="G810" s="333"/>
      <c r="H810" s="333"/>
      <c r="I810" s="333"/>
      <c r="J810" s="333"/>
      <c r="K810" s="333"/>
      <c r="L810" s="333"/>
      <c r="M810" s="333"/>
      <c r="N810" s="333"/>
      <c r="O810" s="333"/>
      <c r="P810" s="333"/>
      <c r="Q810" s="333"/>
      <c r="R810" s="333"/>
      <c r="S810" s="333"/>
      <c r="T810" s="333"/>
      <c r="U810" s="333"/>
      <c r="V810" s="333"/>
      <c r="W810" s="333"/>
      <c r="X810" s="333"/>
      <c r="Y810" s="333"/>
      <c r="Z810" s="333"/>
    </row>
    <row r="811" customFormat="false" ht="12" hidden="false" customHeight="true" outlineLevel="0" collapsed="false">
      <c r="A811" s="333"/>
      <c r="B811" s="333"/>
      <c r="C811" s="333"/>
      <c r="D811" s="333"/>
      <c r="E811" s="333"/>
      <c r="F811" s="333"/>
      <c r="G811" s="333"/>
      <c r="H811" s="333"/>
      <c r="I811" s="333"/>
      <c r="J811" s="333"/>
      <c r="K811" s="333"/>
      <c r="L811" s="333"/>
      <c r="M811" s="333"/>
      <c r="N811" s="333"/>
      <c r="O811" s="333"/>
      <c r="P811" s="333"/>
      <c r="Q811" s="333"/>
      <c r="R811" s="333"/>
      <c r="S811" s="333"/>
      <c r="T811" s="333"/>
      <c r="U811" s="333"/>
      <c r="V811" s="333"/>
      <c r="W811" s="333"/>
      <c r="X811" s="333"/>
      <c r="Y811" s="333"/>
      <c r="Z811" s="333"/>
    </row>
    <row r="812" customFormat="false" ht="12" hidden="false" customHeight="true" outlineLevel="0" collapsed="false">
      <c r="A812" s="333"/>
      <c r="B812" s="333"/>
      <c r="C812" s="333"/>
      <c r="D812" s="333"/>
      <c r="E812" s="333"/>
      <c r="F812" s="333"/>
      <c r="G812" s="333"/>
      <c r="H812" s="333"/>
      <c r="I812" s="333"/>
      <c r="J812" s="333"/>
      <c r="K812" s="333"/>
      <c r="L812" s="333"/>
      <c r="M812" s="333"/>
      <c r="N812" s="333"/>
      <c r="O812" s="333"/>
      <c r="P812" s="333"/>
      <c r="Q812" s="333"/>
      <c r="R812" s="333"/>
      <c r="S812" s="333"/>
      <c r="T812" s="333"/>
      <c r="U812" s="333"/>
      <c r="V812" s="333"/>
      <c r="W812" s="333"/>
      <c r="X812" s="333"/>
      <c r="Y812" s="333"/>
      <c r="Z812" s="333"/>
    </row>
    <row r="813" customFormat="false" ht="12" hidden="false" customHeight="true" outlineLevel="0" collapsed="false">
      <c r="A813" s="333"/>
      <c r="B813" s="333"/>
      <c r="C813" s="333"/>
      <c r="D813" s="333"/>
      <c r="E813" s="333"/>
      <c r="F813" s="333"/>
      <c r="G813" s="333"/>
      <c r="H813" s="333"/>
      <c r="I813" s="333"/>
      <c r="J813" s="333"/>
      <c r="K813" s="333"/>
      <c r="L813" s="333"/>
      <c r="M813" s="333"/>
      <c r="N813" s="333"/>
      <c r="O813" s="333"/>
      <c r="P813" s="333"/>
      <c r="Q813" s="333"/>
      <c r="R813" s="333"/>
      <c r="S813" s="333"/>
      <c r="T813" s="333"/>
      <c r="U813" s="333"/>
      <c r="V813" s="333"/>
      <c r="W813" s="333"/>
      <c r="X813" s="333"/>
      <c r="Y813" s="333"/>
      <c r="Z813" s="333"/>
    </row>
    <row r="814" customFormat="false" ht="12" hidden="false" customHeight="true" outlineLevel="0" collapsed="false">
      <c r="A814" s="333"/>
      <c r="B814" s="333"/>
      <c r="C814" s="333"/>
      <c r="D814" s="333"/>
      <c r="E814" s="333"/>
      <c r="F814" s="333"/>
      <c r="G814" s="333"/>
      <c r="H814" s="333"/>
      <c r="I814" s="333"/>
      <c r="J814" s="333"/>
      <c r="K814" s="333"/>
      <c r="L814" s="333"/>
      <c r="M814" s="333"/>
      <c r="N814" s="333"/>
      <c r="O814" s="333"/>
      <c r="P814" s="333"/>
      <c r="Q814" s="333"/>
      <c r="R814" s="333"/>
      <c r="S814" s="333"/>
      <c r="T814" s="333"/>
      <c r="U814" s="333"/>
      <c r="V814" s="333"/>
      <c r="W814" s="333"/>
      <c r="X814" s="333"/>
      <c r="Y814" s="333"/>
      <c r="Z814" s="333"/>
    </row>
    <row r="815" customFormat="false" ht="12" hidden="false" customHeight="true" outlineLevel="0" collapsed="false">
      <c r="A815" s="333"/>
      <c r="B815" s="333"/>
      <c r="C815" s="333"/>
      <c r="D815" s="333"/>
      <c r="E815" s="333"/>
      <c r="F815" s="333"/>
      <c r="G815" s="333"/>
      <c r="H815" s="333"/>
      <c r="I815" s="333"/>
      <c r="J815" s="333"/>
      <c r="K815" s="333"/>
      <c r="L815" s="333"/>
      <c r="M815" s="333"/>
      <c r="N815" s="333"/>
      <c r="O815" s="333"/>
      <c r="P815" s="333"/>
      <c r="Q815" s="333"/>
      <c r="R815" s="333"/>
      <c r="S815" s="333"/>
      <c r="T815" s="333"/>
      <c r="U815" s="333"/>
      <c r="V815" s="333"/>
      <c r="W815" s="333"/>
      <c r="X815" s="333"/>
      <c r="Y815" s="333"/>
      <c r="Z815" s="333"/>
    </row>
    <row r="816" customFormat="false" ht="12" hidden="false" customHeight="true" outlineLevel="0" collapsed="false">
      <c r="A816" s="333"/>
      <c r="B816" s="333"/>
      <c r="C816" s="333"/>
      <c r="D816" s="333"/>
      <c r="E816" s="333"/>
      <c r="F816" s="333"/>
      <c r="G816" s="333"/>
      <c r="H816" s="333"/>
      <c r="I816" s="333"/>
      <c r="J816" s="333"/>
      <c r="K816" s="333"/>
      <c r="L816" s="333"/>
      <c r="M816" s="333"/>
      <c r="N816" s="333"/>
      <c r="O816" s="333"/>
      <c r="P816" s="333"/>
      <c r="Q816" s="333"/>
      <c r="R816" s="333"/>
      <c r="S816" s="333"/>
      <c r="T816" s="333"/>
      <c r="U816" s="333"/>
      <c r="V816" s="333"/>
      <c r="W816" s="333"/>
      <c r="X816" s="333"/>
      <c r="Y816" s="333"/>
      <c r="Z816" s="333"/>
    </row>
    <row r="817" customFormat="false" ht="12" hidden="false" customHeight="true" outlineLevel="0" collapsed="false">
      <c r="A817" s="333"/>
      <c r="B817" s="333"/>
      <c r="C817" s="333"/>
      <c r="D817" s="333"/>
      <c r="E817" s="333"/>
      <c r="F817" s="333"/>
      <c r="G817" s="333"/>
      <c r="H817" s="333"/>
      <c r="I817" s="333"/>
      <c r="J817" s="333"/>
      <c r="K817" s="333"/>
      <c r="L817" s="333"/>
      <c r="M817" s="333"/>
      <c r="N817" s="333"/>
      <c r="O817" s="333"/>
      <c r="P817" s="333"/>
      <c r="Q817" s="333"/>
      <c r="R817" s="333"/>
      <c r="S817" s="333"/>
      <c r="T817" s="333"/>
      <c r="U817" s="333"/>
      <c r="V817" s="333"/>
      <c r="W817" s="333"/>
      <c r="X817" s="333"/>
      <c r="Y817" s="333"/>
      <c r="Z817" s="333"/>
    </row>
    <row r="818" customFormat="false" ht="12" hidden="false" customHeight="true" outlineLevel="0" collapsed="false">
      <c r="A818" s="333"/>
      <c r="B818" s="333"/>
      <c r="C818" s="333"/>
      <c r="D818" s="333"/>
      <c r="E818" s="333"/>
      <c r="F818" s="333"/>
      <c r="G818" s="333"/>
      <c r="H818" s="333"/>
      <c r="I818" s="333"/>
      <c r="J818" s="333"/>
      <c r="K818" s="333"/>
      <c r="L818" s="333"/>
      <c r="M818" s="333"/>
      <c r="N818" s="333"/>
      <c r="O818" s="333"/>
      <c r="P818" s="333"/>
      <c r="Q818" s="333"/>
      <c r="R818" s="333"/>
      <c r="S818" s="333"/>
      <c r="T818" s="333"/>
      <c r="U818" s="333"/>
      <c r="V818" s="333"/>
      <c r="W818" s="333"/>
      <c r="X818" s="333"/>
      <c r="Y818" s="333"/>
      <c r="Z818" s="333"/>
    </row>
    <row r="819" customFormat="false" ht="12" hidden="false" customHeight="true" outlineLevel="0" collapsed="false">
      <c r="A819" s="333"/>
      <c r="B819" s="333"/>
      <c r="C819" s="333"/>
      <c r="D819" s="333"/>
      <c r="E819" s="333"/>
      <c r="F819" s="333"/>
      <c r="G819" s="333"/>
      <c r="H819" s="333"/>
      <c r="I819" s="333"/>
      <c r="J819" s="333"/>
      <c r="K819" s="333"/>
      <c r="L819" s="333"/>
      <c r="M819" s="333"/>
      <c r="N819" s="333"/>
      <c r="O819" s="333"/>
      <c r="P819" s="333"/>
      <c r="Q819" s="333"/>
      <c r="R819" s="333"/>
      <c r="S819" s="333"/>
      <c r="T819" s="333"/>
      <c r="U819" s="333"/>
      <c r="V819" s="333"/>
      <c r="W819" s="333"/>
      <c r="X819" s="333"/>
      <c r="Y819" s="333"/>
      <c r="Z819" s="333"/>
    </row>
    <row r="820" customFormat="false" ht="12" hidden="false" customHeight="true" outlineLevel="0" collapsed="false">
      <c r="A820" s="333"/>
      <c r="B820" s="333"/>
      <c r="C820" s="333"/>
      <c r="D820" s="333"/>
      <c r="E820" s="333"/>
      <c r="F820" s="333"/>
      <c r="G820" s="333"/>
      <c r="H820" s="333"/>
      <c r="I820" s="333"/>
      <c r="J820" s="333"/>
      <c r="K820" s="333"/>
      <c r="L820" s="333"/>
      <c r="M820" s="333"/>
      <c r="N820" s="333"/>
      <c r="O820" s="333"/>
      <c r="P820" s="333"/>
      <c r="Q820" s="333"/>
      <c r="R820" s="333"/>
      <c r="S820" s="333"/>
      <c r="T820" s="333"/>
      <c r="U820" s="333"/>
      <c r="V820" s="333"/>
      <c r="W820" s="333"/>
      <c r="X820" s="333"/>
      <c r="Y820" s="333"/>
      <c r="Z820" s="333"/>
    </row>
    <row r="821" customFormat="false" ht="12" hidden="false" customHeight="true" outlineLevel="0" collapsed="false">
      <c r="A821" s="333"/>
      <c r="B821" s="333"/>
      <c r="C821" s="333"/>
      <c r="D821" s="333"/>
      <c r="E821" s="333"/>
      <c r="F821" s="333"/>
      <c r="G821" s="333"/>
      <c r="H821" s="333"/>
      <c r="I821" s="333"/>
      <c r="J821" s="333"/>
      <c r="K821" s="333"/>
      <c r="L821" s="333"/>
      <c r="M821" s="333"/>
      <c r="N821" s="333"/>
      <c r="O821" s="333"/>
      <c r="P821" s="333"/>
      <c r="Q821" s="333"/>
      <c r="R821" s="333"/>
      <c r="S821" s="333"/>
      <c r="T821" s="333"/>
      <c r="U821" s="333"/>
      <c r="V821" s="333"/>
      <c r="W821" s="333"/>
      <c r="X821" s="333"/>
      <c r="Y821" s="333"/>
      <c r="Z821" s="333"/>
    </row>
    <row r="822" customFormat="false" ht="12" hidden="false" customHeight="true" outlineLevel="0" collapsed="false">
      <c r="A822" s="333"/>
      <c r="B822" s="333"/>
      <c r="C822" s="333"/>
      <c r="D822" s="333"/>
      <c r="E822" s="333"/>
      <c r="F822" s="333"/>
      <c r="G822" s="333"/>
      <c r="H822" s="333"/>
      <c r="I822" s="333"/>
      <c r="J822" s="333"/>
      <c r="K822" s="333"/>
      <c r="L822" s="333"/>
      <c r="M822" s="333"/>
      <c r="N822" s="333"/>
      <c r="O822" s="333"/>
      <c r="P822" s="333"/>
      <c r="Q822" s="333"/>
      <c r="R822" s="333"/>
      <c r="S822" s="333"/>
      <c r="T822" s="333"/>
      <c r="U822" s="333"/>
      <c r="V822" s="333"/>
      <c r="W822" s="333"/>
      <c r="X822" s="333"/>
      <c r="Y822" s="333"/>
      <c r="Z822" s="333"/>
    </row>
    <row r="823" customFormat="false" ht="12" hidden="false" customHeight="true" outlineLevel="0" collapsed="false">
      <c r="A823" s="333"/>
      <c r="B823" s="333"/>
      <c r="C823" s="333"/>
      <c r="D823" s="333"/>
      <c r="E823" s="333"/>
      <c r="F823" s="333"/>
      <c r="G823" s="333"/>
      <c r="H823" s="333"/>
      <c r="I823" s="333"/>
      <c r="J823" s="333"/>
      <c r="K823" s="333"/>
      <c r="L823" s="333"/>
      <c r="M823" s="333"/>
      <c r="N823" s="333"/>
      <c r="O823" s="333"/>
      <c r="P823" s="333"/>
      <c r="Q823" s="333"/>
      <c r="R823" s="333"/>
      <c r="S823" s="333"/>
      <c r="T823" s="333"/>
      <c r="U823" s="333"/>
      <c r="V823" s="333"/>
      <c r="W823" s="333"/>
      <c r="X823" s="333"/>
      <c r="Y823" s="333"/>
      <c r="Z823" s="333"/>
    </row>
    <row r="824" customFormat="false" ht="12" hidden="false" customHeight="true" outlineLevel="0" collapsed="false">
      <c r="A824" s="333"/>
      <c r="B824" s="333"/>
      <c r="C824" s="333"/>
      <c r="D824" s="333"/>
      <c r="E824" s="333"/>
      <c r="F824" s="333"/>
      <c r="G824" s="333"/>
      <c r="H824" s="333"/>
      <c r="I824" s="333"/>
      <c r="J824" s="333"/>
      <c r="K824" s="333"/>
      <c r="L824" s="333"/>
      <c r="M824" s="333"/>
      <c r="N824" s="333"/>
      <c r="O824" s="333"/>
      <c r="P824" s="333"/>
      <c r="Q824" s="333"/>
      <c r="R824" s="333"/>
      <c r="S824" s="333"/>
      <c r="T824" s="333"/>
      <c r="U824" s="333"/>
      <c r="V824" s="333"/>
      <c r="W824" s="333"/>
      <c r="X824" s="333"/>
      <c r="Y824" s="333"/>
      <c r="Z824" s="333"/>
    </row>
    <row r="825" customFormat="false" ht="12" hidden="false" customHeight="true" outlineLevel="0" collapsed="false">
      <c r="A825" s="333"/>
      <c r="B825" s="333"/>
      <c r="C825" s="333"/>
      <c r="D825" s="333"/>
      <c r="E825" s="333"/>
      <c r="F825" s="333"/>
      <c r="G825" s="333"/>
      <c r="H825" s="333"/>
      <c r="I825" s="333"/>
      <c r="J825" s="333"/>
      <c r="K825" s="333"/>
      <c r="L825" s="333"/>
      <c r="M825" s="333"/>
      <c r="N825" s="333"/>
      <c r="O825" s="333"/>
      <c r="P825" s="333"/>
      <c r="Q825" s="333"/>
      <c r="R825" s="333"/>
      <c r="S825" s="333"/>
      <c r="T825" s="333"/>
      <c r="U825" s="333"/>
      <c r="V825" s="333"/>
      <c r="W825" s="333"/>
      <c r="X825" s="333"/>
      <c r="Y825" s="333"/>
      <c r="Z825" s="333"/>
    </row>
    <row r="826" customFormat="false" ht="12" hidden="false" customHeight="true" outlineLevel="0" collapsed="false">
      <c r="A826" s="333"/>
      <c r="B826" s="333"/>
      <c r="C826" s="333"/>
      <c r="D826" s="333"/>
      <c r="E826" s="333"/>
      <c r="F826" s="333"/>
      <c r="G826" s="333"/>
      <c r="H826" s="333"/>
      <c r="I826" s="333"/>
      <c r="J826" s="333"/>
      <c r="K826" s="333"/>
      <c r="L826" s="333"/>
      <c r="M826" s="333"/>
      <c r="N826" s="333"/>
      <c r="O826" s="333"/>
      <c r="P826" s="333"/>
      <c r="Q826" s="333"/>
      <c r="R826" s="333"/>
      <c r="S826" s="333"/>
      <c r="T826" s="333"/>
      <c r="U826" s="333"/>
      <c r="V826" s="333"/>
      <c r="W826" s="333"/>
      <c r="X826" s="333"/>
      <c r="Y826" s="333"/>
      <c r="Z826" s="333"/>
    </row>
    <row r="827" customFormat="false" ht="12" hidden="false" customHeight="true" outlineLevel="0" collapsed="false">
      <c r="A827" s="333"/>
      <c r="B827" s="333"/>
      <c r="C827" s="333"/>
      <c r="D827" s="333"/>
      <c r="E827" s="333"/>
      <c r="F827" s="333"/>
      <c r="G827" s="333"/>
      <c r="H827" s="333"/>
      <c r="I827" s="333"/>
      <c r="J827" s="333"/>
      <c r="K827" s="333"/>
      <c r="L827" s="333"/>
      <c r="M827" s="333"/>
      <c r="N827" s="333"/>
      <c r="O827" s="333"/>
      <c r="P827" s="333"/>
      <c r="Q827" s="333"/>
      <c r="R827" s="333"/>
      <c r="S827" s="333"/>
      <c r="T827" s="333"/>
      <c r="U827" s="333"/>
      <c r="V827" s="333"/>
      <c r="W827" s="333"/>
      <c r="X827" s="333"/>
      <c r="Y827" s="333"/>
      <c r="Z827" s="333"/>
    </row>
    <row r="828" customFormat="false" ht="12" hidden="false" customHeight="true" outlineLevel="0" collapsed="false">
      <c r="A828" s="333"/>
      <c r="B828" s="333"/>
      <c r="C828" s="333"/>
      <c r="D828" s="333"/>
      <c r="E828" s="333"/>
      <c r="F828" s="333"/>
      <c r="G828" s="333"/>
      <c r="H828" s="333"/>
      <c r="I828" s="333"/>
      <c r="J828" s="333"/>
      <c r="K828" s="333"/>
      <c r="L828" s="333"/>
      <c r="M828" s="333"/>
      <c r="N828" s="333"/>
      <c r="O828" s="333"/>
      <c r="P828" s="333"/>
      <c r="Q828" s="333"/>
      <c r="R828" s="333"/>
      <c r="S828" s="333"/>
      <c r="T828" s="333"/>
      <c r="U828" s="333"/>
      <c r="V828" s="333"/>
      <c r="W828" s="333"/>
      <c r="X828" s="333"/>
      <c r="Y828" s="333"/>
      <c r="Z828" s="333"/>
    </row>
    <row r="829" customFormat="false" ht="12" hidden="false" customHeight="true" outlineLevel="0" collapsed="false">
      <c r="A829" s="333"/>
      <c r="B829" s="333"/>
      <c r="C829" s="333"/>
      <c r="D829" s="333"/>
      <c r="E829" s="333"/>
      <c r="F829" s="333"/>
      <c r="G829" s="333"/>
      <c r="H829" s="333"/>
      <c r="I829" s="333"/>
      <c r="J829" s="333"/>
      <c r="K829" s="333"/>
      <c r="L829" s="333"/>
      <c r="M829" s="333"/>
      <c r="N829" s="333"/>
      <c r="O829" s="333"/>
      <c r="P829" s="333"/>
      <c r="Q829" s="333"/>
      <c r="R829" s="333"/>
      <c r="S829" s="333"/>
      <c r="T829" s="333"/>
      <c r="U829" s="333"/>
      <c r="V829" s="333"/>
      <c r="W829" s="333"/>
      <c r="X829" s="333"/>
      <c r="Y829" s="333"/>
      <c r="Z829" s="333"/>
    </row>
    <row r="830" customFormat="false" ht="12" hidden="false" customHeight="true" outlineLevel="0" collapsed="false">
      <c r="A830" s="333"/>
      <c r="B830" s="333"/>
      <c r="C830" s="333"/>
      <c r="D830" s="333"/>
      <c r="E830" s="333"/>
      <c r="F830" s="333"/>
      <c r="G830" s="333"/>
      <c r="H830" s="333"/>
      <c r="I830" s="333"/>
      <c r="J830" s="333"/>
      <c r="K830" s="333"/>
      <c r="L830" s="333"/>
      <c r="M830" s="333"/>
      <c r="N830" s="333"/>
      <c r="O830" s="333"/>
      <c r="P830" s="333"/>
      <c r="Q830" s="333"/>
      <c r="R830" s="333"/>
      <c r="S830" s="333"/>
      <c r="T830" s="333"/>
      <c r="U830" s="333"/>
      <c r="V830" s="333"/>
      <c r="W830" s="333"/>
      <c r="X830" s="333"/>
      <c r="Y830" s="333"/>
      <c r="Z830" s="333"/>
    </row>
    <row r="831" customFormat="false" ht="12" hidden="false" customHeight="true" outlineLevel="0" collapsed="false">
      <c r="A831" s="333"/>
      <c r="B831" s="333"/>
      <c r="C831" s="333"/>
      <c r="D831" s="333"/>
      <c r="E831" s="333"/>
      <c r="F831" s="333"/>
      <c r="G831" s="333"/>
      <c r="H831" s="333"/>
      <c r="I831" s="333"/>
      <c r="J831" s="333"/>
      <c r="K831" s="333"/>
      <c r="L831" s="333"/>
      <c r="M831" s="333"/>
      <c r="N831" s="333"/>
      <c r="O831" s="333"/>
      <c r="P831" s="333"/>
      <c r="Q831" s="333"/>
      <c r="R831" s="333"/>
      <c r="S831" s="333"/>
      <c r="T831" s="333"/>
      <c r="U831" s="333"/>
      <c r="V831" s="333"/>
      <c r="W831" s="333"/>
      <c r="X831" s="333"/>
      <c r="Y831" s="333"/>
      <c r="Z831" s="333"/>
    </row>
    <row r="832" customFormat="false" ht="12" hidden="false" customHeight="true" outlineLevel="0" collapsed="false">
      <c r="A832" s="333"/>
      <c r="B832" s="333"/>
      <c r="C832" s="333"/>
      <c r="D832" s="333"/>
      <c r="E832" s="333"/>
      <c r="F832" s="333"/>
      <c r="G832" s="333"/>
      <c r="H832" s="333"/>
      <c r="I832" s="333"/>
      <c r="J832" s="333"/>
      <c r="K832" s="333"/>
      <c r="L832" s="333"/>
      <c r="M832" s="333"/>
      <c r="N832" s="333"/>
      <c r="O832" s="333"/>
      <c r="P832" s="333"/>
      <c r="Q832" s="333"/>
      <c r="R832" s="333"/>
      <c r="S832" s="333"/>
      <c r="T832" s="333"/>
      <c r="U832" s="333"/>
      <c r="V832" s="333"/>
      <c r="W832" s="333"/>
      <c r="X832" s="333"/>
      <c r="Y832" s="333"/>
      <c r="Z832" s="333"/>
    </row>
    <row r="833" customFormat="false" ht="12" hidden="false" customHeight="true" outlineLevel="0" collapsed="false">
      <c r="A833" s="333"/>
      <c r="B833" s="333"/>
      <c r="C833" s="333"/>
      <c r="D833" s="333"/>
      <c r="E833" s="333"/>
      <c r="F833" s="333"/>
      <c r="G833" s="333"/>
      <c r="H833" s="333"/>
      <c r="I833" s="333"/>
      <c r="J833" s="333"/>
      <c r="K833" s="333"/>
      <c r="L833" s="333"/>
      <c r="M833" s="333"/>
      <c r="N833" s="333"/>
      <c r="O833" s="333"/>
      <c r="P833" s="333"/>
      <c r="Q833" s="333"/>
      <c r="R833" s="333"/>
      <c r="S833" s="333"/>
      <c r="T833" s="333"/>
      <c r="U833" s="333"/>
      <c r="V833" s="333"/>
      <c r="W833" s="333"/>
      <c r="X833" s="333"/>
      <c r="Y833" s="333"/>
      <c r="Z833" s="333"/>
    </row>
    <row r="834" customFormat="false" ht="12" hidden="false" customHeight="true" outlineLevel="0" collapsed="false">
      <c r="A834" s="333"/>
      <c r="B834" s="333"/>
      <c r="C834" s="333"/>
      <c r="D834" s="333"/>
      <c r="E834" s="333"/>
      <c r="F834" s="333"/>
      <c r="G834" s="333"/>
      <c r="H834" s="333"/>
      <c r="I834" s="333"/>
      <c r="J834" s="333"/>
      <c r="K834" s="333"/>
      <c r="L834" s="333"/>
      <c r="M834" s="333"/>
      <c r="N834" s="333"/>
      <c r="O834" s="333"/>
      <c r="P834" s="333"/>
      <c r="Q834" s="333"/>
      <c r="R834" s="333"/>
      <c r="S834" s="333"/>
      <c r="T834" s="333"/>
      <c r="U834" s="333"/>
      <c r="V834" s="333"/>
      <c r="W834" s="333"/>
      <c r="X834" s="333"/>
      <c r="Y834" s="333"/>
      <c r="Z834" s="333"/>
    </row>
    <row r="835" customFormat="false" ht="12" hidden="false" customHeight="true" outlineLevel="0" collapsed="false">
      <c r="A835" s="333"/>
      <c r="B835" s="333"/>
      <c r="C835" s="333"/>
      <c r="D835" s="333"/>
      <c r="E835" s="333"/>
      <c r="F835" s="333"/>
      <c r="G835" s="333"/>
      <c r="H835" s="333"/>
      <c r="I835" s="333"/>
      <c r="J835" s="333"/>
      <c r="K835" s="333"/>
      <c r="L835" s="333"/>
      <c r="M835" s="333"/>
      <c r="N835" s="333"/>
      <c r="O835" s="333"/>
      <c r="P835" s="333"/>
      <c r="Q835" s="333"/>
      <c r="R835" s="333"/>
      <c r="S835" s="333"/>
      <c r="T835" s="333"/>
      <c r="U835" s="333"/>
      <c r="V835" s="333"/>
      <c r="W835" s="333"/>
      <c r="X835" s="333"/>
      <c r="Y835" s="333"/>
      <c r="Z835" s="333"/>
    </row>
    <row r="836" customFormat="false" ht="12" hidden="false" customHeight="true" outlineLevel="0" collapsed="false">
      <c r="A836" s="333"/>
      <c r="B836" s="333"/>
      <c r="C836" s="333"/>
      <c r="D836" s="333"/>
      <c r="E836" s="333"/>
      <c r="F836" s="333"/>
      <c r="G836" s="333"/>
      <c r="H836" s="333"/>
      <c r="I836" s="333"/>
      <c r="J836" s="333"/>
      <c r="K836" s="333"/>
      <c r="L836" s="333"/>
      <c r="M836" s="333"/>
      <c r="N836" s="333"/>
      <c r="O836" s="333"/>
      <c r="P836" s="333"/>
      <c r="Q836" s="333"/>
      <c r="R836" s="333"/>
      <c r="S836" s="333"/>
      <c r="T836" s="333"/>
      <c r="U836" s="333"/>
      <c r="V836" s="333"/>
      <c r="W836" s="333"/>
      <c r="X836" s="333"/>
      <c r="Y836" s="333"/>
      <c r="Z836" s="333"/>
    </row>
    <row r="837" customFormat="false" ht="12" hidden="false" customHeight="true" outlineLevel="0" collapsed="false">
      <c r="A837" s="333"/>
      <c r="B837" s="333"/>
      <c r="C837" s="333"/>
      <c r="D837" s="333"/>
      <c r="E837" s="333"/>
      <c r="F837" s="333"/>
      <c r="G837" s="333"/>
      <c r="H837" s="333"/>
      <c r="I837" s="333"/>
      <c r="J837" s="333"/>
      <c r="K837" s="333"/>
      <c r="L837" s="333"/>
      <c r="M837" s="333"/>
      <c r="N837" s="333"/>
      <c r="O837" s="333"/>
      <c r="P837" s="333"/>
      <c r="Q837" s="333"/>
      <c r="R837" s="333"/>
      <c r="S837" s="333"/>
      <c r="T837" s="333"/>
      <c r="U837" s="333"/>
      <c r="V837" s="333"/>
      <c r="W837" s="333"/>
      <c r="X837" s="333"/>
      <c r="Y837" s="333"/>
      <c r="Z837" s="333"/>
    </row>
    <row r="838" customFormat="false" ht="12" hidden="false" customHeight="true" outlineLevel="0" collapsed="false">
      <c r="A838" s="333"/>
      <c r="B838" s="333"/>
      <c r="C838" s="333"/>
      <c r="D838" s="333"/>
      <c r="E838" s="333"/>
      <c r="F838" s="333"/>
      <c r="G838" s="333"/>
      <c r="H838" s="333"/>
      <c r="I838" s="333"/>
      <c r="J838" s="333"/>
      <c r="K838" s="333"/>
      <c r="L838" s="333"/>
      <c r="M838" s="333"/>
      <c r="N838" s="333"/>
      <c r="O838" s="333"/>
      <c r="P838" s="333"/>
      <c r="Q838" s="333"/>
      <c r="R838" s="333"/>
      <c r="S838" s="333"/>
      <c r="T838" s="333"/>
      <c r="U838" s="333"/>
      <c r="V838" s="333"/>
      <c r="W838" s="333"/>
      <c r="X838" s="333"/>
      <c r="Y838" s="333"/>
      <c r="Z838" s="333"/>
    </row>
    <row r="839" customFormat="false" ht="12" hidden="false" customHeight="true" outlineLevel="0" collapsed="false">
      <c r="A839" s="333"/>
      <c r="B839" s="333"/>
      <c r="C839" s="333"/>
      <c r="D839" s="333"/>
      <c r="E839" s="333"/>
      <c r="F839" s="333"/>
      <c r="G839" s="333"/>
      <c r="H839" s="333"/>
      <c r="I839" s="333"/>
      <c r="J839" s="333"/>
      <c r="K839" s="333"/>
      <c r="L839" s="333"/>
      <c r="M839" s="333"/>
      <c r="N839" s="333"/>
      <c r="O839" s="333"/>
      <c r="P839" s="333"/>
      <c r="Q839" s="333"/>
      <c r="R839" s="333"/>
      <c r="S839" s="333"/>
      <c r="T839" s="333"/>
      <c r="U839" s="333"/>
      <c r="V839" s="333"/>
      <c r="W839" s="333"/>
      <c r="X839" s="333"/>
      <c r="Y839" s="333"/>
      <c r="Z839" s="333"/>
    </row>
    <row r="840" customFormat="false" ht="12" hidden="false" customHeight="true" outlineLevel="0" collapsed="false">
      <c r="A840" s="333"/>
      <c r="B840" s="333"/>
      <c r="C840" s="333"/>
      <c r="D840" s="333"/>
      <c r="E840" s="333"/>
      <c r="F840" s="333"/>
      <c r="G840" s="333"/>
      <c r="H840" s="333"/>
      <c r="I840" s="333"/>
      <c r="J840" s="333"/>
      <c r="K840" s="333"/>
      <c r="L840" s="333"/>
      <c r="M840" s="333"/>
      <c r="N840" s="333"/>
      <c r="O840" s="333"/>
      <c r="P840" s="333"/>
      <c r="Q840" s="333"/>
      <c r="R840" s="333"/>
      <c r="S840" s="333"/>
      <c r="T840" s="333"/>
      <c r="U840" s="333"/>
      <c r="V840" s="333"/>
      <c r="W840" s="333"/>
      <c r="X840" s="333"/>
      <c r="Y840" s="333"/>
      <c r="Z840" s="333"/>
    </row>
    <row r="841" customFormat="false" ht="12" hidden="false" customHeight="true" outlineLevel="0" collapsed="false">
      <c r="A841" s="333"/>
      <c r="B841" s="333"/>
      <c r="C841" s="333"/>
      <c r="D841" s="333"/>
      <c r="E841" s="333"/>
      <c r="F841" s="333"/>
      <c r="G841" s="333"/>
      <c r="H841" s="333"/>
      <c r="I841" s="333"/>
      <c r="J841" s="333"/>
      <c r="K841" s="333"/>
      <c r="L841" s="333"/>
      <c r="M841" s="333"/>
      <c r="N841" s="333"/>
      <c r="O841" s="333"/>
      <c r="P841" s="333"/>
      <c r="Q841" s="333"/>
      <c r="R841" s="333"/>
      <c r="S841" s="333"/>
      <c r="T841" s="333"/>
      <c r="U841" s="333"/>
      <c r="V841" s="333"/>
      <c r="W841" s="333"/>
      <c r="X841" s="333"/>
      <c r="Y841" s="333"/>
      <c r="Z841" s="333"/>
    </row>
    <row r="842" customFormat="false" ht="12" hidden="false" customHeight="true" outlineLevel="0" collapsed="false">
      <c r="A842" s="333"/>
      <c r="B842" s="333"/>
      <c r="C842" s="333"/>
      <c r="D842" s="333"/>
      <c r="E842" s="333"/>
      <c r="F842" s="333"/>
      <c r="G842" s="333"/>
      <c r="H842" s="333"/>
      <c r="I842" s="333"/>
      <c r="J842" s="333"/>
      <c r="K842" s="333"/>
      <c r="L842" s="333"/>
      <c r="M842" s="333"/>
      <c r="N842" s="333"/>
      <c r="O842" s="333"/>
      <c r="P842" s="333"/>
      <c r="Q842" s="333"/>
      <c r="R842" s="333"/>
      <c r="S842" s="333"/>
      <c r="T842" s="333"/>
      <c r="U842" s="333"/>
      <c r="V842" s="333"/>
      <c r="W842" s="333"/>
      <c r="X842" s="333"/>
      <c r="Y842" s="333"/>
      <c r="Z842" s="333"/>
    </row>
    <row r="843" customFormat="false" ht="12" hidden="false" customHeight="true" outlineLevel="0" collapsed="false">
      <c r="A843" s="333"/>
      <c r="B843" s="333"/>
      <c r="C843" s="333"/>
      <c r="D843" s="333"/>
      <c r="E843" s="333"/>
      <c r="F843" s="333"/>
      <c r="G843" s="333"/>
      <c r="H843" s="333"/>
      <c r="I843" s="333"/>
      <c r="J843" s="333"/>
      <c r="K843" s="333"/>
      <c r="L843" s="333"/>
      <c r="M843" s="333"/>
      <c r="N843" s="333"/>
      <c r="O843" s="333"/>
      <c r="P843" s="333"/>
      <c r="Q843" s="333"/>
      <c r="R843" s="333"/>
      <c r="S843" s="333"/>
      <c r="T843" s="333"/>
      <c r="U843" s="333"/>
      <c r="V843" s="333"/>
      <c r="W843" s="333"/>
      <c r="X843" s="333"/>
      <c r="Y843" s="333"/>
      <c r="Z843" s="333"/>
    </row>
    <row r="844" customFormat="false" ht="12" hidden="false" customHeight="true" outlineLevel="0" collapsed="false">
      <c r="A844" s="333"/>
      <c r="B844" s="333"/>
      <c r="C844" s="333"/>
      <c r="D844" s="333"/>
      <c r="E844" s="333"/>
      <c r="F844" s="333"/>
      <c r="G844" s="333"/>
      <c r="H844" s="333"/>
      <c r="I844" s="333"/>
      <c r="J844" s="333"/>
      <c r="K844" s="333"/>
      <c r="L844" s="333"/>
      <c r="M844" s="333"/>
      <c r="N844" s="333"/>
      <c r="O844" s="333"/>
      <c r="P844" s="333"/>
      <c r="Q844" s="333"/>
      <c r="R844" s="333"/>
      <c r="S844" s="333"/>
      <c r="T844" s="333"/>
      <c r="U844" s="333"/>
      <c r="V844" s="333"/>
      <c r="W844" s="333"/>
      <c r="X844" s="333"/>
      <c r="Y844" s="333"/>
      <c r="Z844" s="333"/>
    </row>
    <row r="845" customFormat="false" ht="12" hidden="false" customHeight="true" outlineLevel="0" collapsed="false">
      <c r="A845" s="333"/>
      <c r="B845" s="333"/>
      <c r="C845" s="333"/>
      <c r="D845" s="333"/>
      <c r="E845" s="333"/>
      <c r="F845" s="333"/>
      <c r="G845" s="333"/>
      <c r="H845" s="333"/>
      <c r="I845" s="333"/>
      <c r="J845" s="333"/>
      <c r="K845" s="333"/>
      <c r="L845" s="333"/>
      <c r="M845" s="333"/>
      <c r="N845" s="333"/>
      <c r="O845" s="333"/>
      <c r="P845" s="333"/>
      <c r="Q845" s="333"/>
      <c r="R845" s="333"/>
      <c r="S845" s="333"/>
      <c r="T845" s="333"/>
      <c r="U845" s="333"/>
      <c r="V845" s="333"/>
      <c r="W845" s="333"/>
      <c r="X845" s="333"/>
      <c r="Y845" s="333"/>
      <c r="Z845" s="333"/>
    </row>
    <row r="846" customFormat="false" ht="12" hidden="false" customHeight="true" outlineLevel="0" collapsed="false">
      <c r="A846" s="333"/>
      <c r="B846" s="333"/>
      <c r="C846" s="333"/>
      <c r="D846" s="333"/>
      <c r="E846" s="333"/>
      <c r="F846" s="333"/>
      <c r="G846" s="333"/>
      <c r="H846" s="333"/>
      <c r="I846" s="333"/>
      <c r="J846" s="333"/>
      <c r="K846" s="333"/>
      <c r="L846" s="333"/>
      <c r="M846" s="333"/>
      <c r="N846" s="333"/>
      <c r="O846" s="333"/>
      <c r="P846" s="333"/>
      <c r="Q846" s="333"/>
      <c r="R846" s="333"/>
      <c r="S846" s="333"/>
      <c r="T846" s="333"/>
      <c r="U846" s="333"/>
      <c r="V846" s="333"/>
      <c r="W846" s="333"/>
      <c r="X846" s="333"/>
      <c r="Y846" s="333"/>
      <c r="Z846" s="333"/>
    </row>
    <row r="847" customFormat="false" ht="12" hidden="false" customHeight="true" outlineLevel="0" collapsed="false">
      <c r="A847" s="333"/>
      <c r="B847" s="333"/>
      <c r="C847" s="333"/>
      <c r="D847" s="333"/>
      <c r="E847" s="333"/>
      <c r="F847" s="333"/>
      <c r="G847" s="333"/>
      <c r="H847" s="333"/>
      <c r="I847" s="333"/>
      <c r="J847" s="333"/>
      <c r="K847" s="333"/>
      <c r="L847" s="333"/>
      <c r="M847" s="333"/>
      <c r="N847" s="333"/>
      <c r="O847" s="333"/>
      <c r="P847" s="333"/>
      <c r="Q847" s="333"/>
      <c r="R847" s="333"/>
      <c r="S847" s="333"/>
      <c r="T847" s="333"/>
      <c r="U847" s="333"/>
      <c r="V847" s="333"/>
      <c r="W847" s="333"/>
      <c r="X847" s="333"/>
      <c r="Y847" s="333"/>
      <c r="Z847" s="333"/>
    </row>
    <row r="848" customFormat="false" ht="12" hidden="false" customHeight="true" outlineLevel="0" collapsed="false">
      <c r="A848" s="333"/>
      <c r="B848" s="333"/>
      <c r="C848" s="333"/>
      <c r="D848" s="333"/>
      <c r="E848" s="333"/>
      <c r="F848" s="333"/>
      <c r="G848" s="333"/>
      <c r="H848" s="333"/>
      <c r="I848" s="333"/>
      <c r="J848" s="333"/>
      <c r="K848" s="333"/>
      <c r="L848" s="333"/>
      <c r="M848" s="333"/>
      <c r="N848" s="333"/>
      <c r="O848" s="333"/>
      <c r="P848" s="333"/>
      <c r="Q848" s="333"/>
      <c r="R848" s="333"/>
      <c r="S848" s="333"/>
      <c r="T848" s="333"/>
      <c r="U848" s="333"/>
      <c r="V848" s="333"/>
      <c r="W848" s="333"/>
      <c r="X848" s="333"/>
      <c r="Y848" s="333"/>
      <c r="Z848" s="333"/>
    </row>
    <row r="849" customFormat="false" ht="12" hidden="false" customHeight="true" outlineLevel="0" collapsed="false">
      <c r="A849" s="333"/>
      <c r="B849" s="333"/>
      <c r="C849" s="333"/>
      <c r="D849" s="333"/>
      <c r="E849" s="333"/>
      <c r="F849" s="333"/>
      <c r="G849" s="333"/>
      <c r="H849" s="333"/>
      <c r="I849" s="333"/>
      <c r="J849" s="333"/>
      <c r="K849" s="333"/>
      <c r="L849" s="333"/>
      <c r="M849" s="333"/>
      <c r="N849" s="333"/>
      <c r="O849" s="333"/>
      <c r="P849" s="333"/>
      <c r="Q849" s="333"/>
      <c r="R849" s="333"/>
      <c r="S849" s="333"/>
      <c r="T849" s="333"/>
      <c r="U849" s="333"/>
      <c r="V849" s="333"/>
      <c r="W849" s="333"/>
      <c r="X849" s="333"/>
      <c r="Y849" s="333"/>
      <c r="Z849" s="333"/>
    </row>
    <row r="850" customFormat="false" ht="12" hidden="false" customHeight="true" outlineLevel="0" collapsed="false">
      <c r="A850" s="333"/>
      <c r="B850" s="333"/>
      <c r="C850" s="333"/>
      <c r="D850" s="333"/>
      <c r="E850" s="333"/>
      <c r="F850" s="333"/>
      <c r="G850" s="333"/>
      <c r="H850" s="333"/>
      <c r="I850" s="333"/>
      <c r="J850" s="333"/>
      <c r="K850" s="333"/>
      <c r="L850" s="333"/>
      <c r="M850" s="333"/>
      <c r="N850" s="333"/>
      <c r="O850" s="333"/>
      <c r="P850" s="333"/>
      <c r="Q850" s="333"/>
      <c r="R850" s="333"/>
      <c r="S850" s="333"/>
      <c r="T850" s="333"/>
      <c r="U850" s="333"/>
      <c r="V850" s="333"/>
      <c r="W850" s="333"/>
      <c r="X850" s="333"/>
      <c r="Y850" s="333"/>
      <c r="Z850" s="333"/>
    </row>
    <row r="851" customFormat="false" ht="12" hidden="false" customHeight="true" outlineLevel="0" collapsed="false">
      <c r="A851" s="333"/>
      <c r="B851" s="333"/>
      <c r="C851" s="333"/>
      <c r="D851" s="333"/>
      <c r="E851" s="333"/>
      <c r="F851" s="333"/>
      <c r="G851" s="333"/>
      <c r="H851" s="333"/>
      <c r="I851" s="333"/>
      <c r="J851" s="333"/>
      <c r="K851" s="333"/>
      <c r="L851" s="333"/>
      <c r="M851" s="333"/>
      <c r="N851" s="333"/>
      <c r="O851" s="333"/>
      <c r="P851" s="333"/>
      <c r="Q851" s="333"/>
      <c r="R851" s="333"/>
      <c r="S851" s="333"/>
      <c r="T851" s="333"/>
      <c r="U851" s="333"/>
      <c r="V851" s="333"/>
      <c r="W851" s="333"/>
      <c r="X851" s="333"/>
      <c r="Y851" s="333"/>
      <c r="Z851" s="333"/>
    </row>
    <row r="852" customFormat="false" ht="12" hidden="false" customHeight="true" outlineLevel="0" collapsed="false">
      <c r="A852" s="333"/>
      <c r="B852" s="333"/>
      <c r="C852" s="333"/>
      <c r="D852" s="333"/>
      <c r="E852" s="333"/>
      <c r="F852" s="333"/>
      <c r="G852" s="333"/>
      <c r="H852" s="333"/>
      <c r="I852" s="333"/>
      <c r="J852" s="333"/>
      <c r="K852" s="333"/>
      <c r="L852" s="333"/>
      <c r="M852" s="333"/>
      <c r="N852" s="333"/>
      <c r="O852" s="333"/>
      <c r="P852" s="333"/>
      <c r="Q852" s="333"/>
      <c r="R852" s="333"/>
      <c r="S852" s="333"/>
      <c r="T852" s="333"/>
      <c r="U852" s="333"/>
      <c r="V852" s="333"/>
      <c r="W852" s="333"/>
      <c r="X852" s="333"/>
      <c r="Y852" s="333"/>
      <c r="Z852" s="333"/>
    </row>
    <row r="853" customFormat="false" ht="12" hidden="false" customHeight="true" outlineLevel="0" collapsed="false">
      <c r="A853" s="333"/>
      <c r="B853" s="333"/>
      <c r="C853" s="333"/>
      <c r="D853" s="333"/>
      <c r="E853" s="333"/>
      <c r="F853" s="333"/>
      <c r="G853" s="333"/>
      <c r="H853" s="333"/>
      <c r="I853" s="333"/>
      <c r="J853" s="333"/>
      <c r="K853" s="333"/>
      <c r="L853" s="333"/>
      <c r="M853" s="333"/>
      <c r="N853" s="333"/>
      <c r="O853" s="333"/>
      <c r="P853" s="333"/>
      <c r="Q853" s="333"/>
      <c r="R853" s="333"/>
      <c r="S853" s="333"/>
      <c r="T853" s="333"/>
      <c r="U853" s="333"/>
      <c r="V853" s="333"/>
      <c r="W853" s="333"/>
      <c r="X853" s="333"/>
      <c r="Y853" s="333"/>
      <c r="Z853" s="333"/>
    </row>
    <row r="854" customFormat="false" ht="12" hidden="false" customHeight="true" outlineLevel="0" collapsed="false">
      <c r="A854" s="333"/>
      <c r="B854" s="333"/>
      <c r="C854" s="333"/>
      <c r="D854" s="333"/>
      <c r="E854" s="333"/>
      <c r="F854" s="333"/>
      <c r="G854" s="333"/>
      <c r="H854" s="333"/>
      <c r="I854" s="333"/>
      <c r="J854" s="333"/>
      <c r="K854" s="333"/>
      <c r="L854" s="333"/>
      <c r="M854" s="333"/>
      <c r="N854" s="333"/>
      <c r="O854" s="333"/>
      <c r="P854" s="333"/>
      <c r="Q854" s="333"/>
      <c r="R854" s="333"/>
      <c r="S854" s="333"/>
      <c r="T854" s="333"/>
      <c r="U854" s="333"/>
      <c r="V854" s="333"/>
      <c r="W854" s="333"/>
      <c r="X854" s="333"/>
      <c r="Y854" s="333"/>
      <c r="Z854" s="333"/>
    </row>
    <row r="855" customFormat="false" ht="12" hidden="false" customHeight="true" outlineLevel="0" collapsed="false">
      <c r="A855" s="333"/>
      <c r="B855" s="333"/>
      <c r="C855" s="333"/>
      <c r="D855" s="333"/>
      <c r="E855" s="333"/>
      <c r="F855" s="333"/>
      <c r="G855" s="333"/>
      <c r="H855" s="333"/>
      <c r="I855" s="333"/>
      <c r="J855" s="333"/>
      <c r="K855" s="333"/>
      <c r="L855" s="333"/>
      <c r="M855" s="333"/>
      <c r="N855" s="333"/>
      <c r="O855" s="333"/>
      <c r="P855" s="333"/>
      <c r="Q855" s="333"/>
      <c r="R855" s="333"/>
      <c r="S855" s="333"/>
      <c r="T855" s="333"/>
      <c r="U855" s="333"/>
      <c r="V855" s="333"/>
      <c r="W855" s="333"/>
      <c r="X855" s="333"/>
      <c r="Y855" s="333"/>
      <c r="Z855" s="333"/>
    </row>
    <row r="856" customFormat="false" ht="12" hidden="false" customHeight="true" outlineLevel="0" collapsed="false">
      <c r="A856" s="333"/>
      <c r="B856" s="333"/>
      <c r="C856" s="333"/>
      <c r="D856" s="333"/>
      <c r="E856" s="333"/>
      <c r="F856" s="333"/>
      <c r="G856" s="333"/>
      <c r="H856" s="333"/>
      <c r="I856" s="333"/>
      <c r="J856" s="333"/>
      <c r="K856" s="333"/>
      <c r="L856" s="333"/>
      <c r="M856" s="333"/>
      <c r="N856" s="333"/>
      <c r="O856" s="333"/>
      <c r="P856" s="333"/>
      <c r="Q856" s="333"/>
      <c r="R856" s="333"/>
      <c r="S856" s="333"/>
      <c r="T856" s="333"/>
      <c r="U856" s="333"/>
      <c r="V856" s="333"/>
      <c r="W856" s="333"/>
      <c r="X856" s="333"/>
      <c r="Y856" s="333"/>
      <c r="Z856" s="333"/>
    </row>
    <row r="857" customFormat="false" ht="12" hidden="false" customHeight="true" outlineLevel="0" collapsed="false">
      <c r="A857" s="333"/>
      <c r="B857" s="333"/>
      <c r="C857" s="333"/>
      <c r="D857" s="333"/>
      <c r="E857" s="333"/>
      <c r="F857" s="333"/>
      <c r="G857" s="333"/>
      <c r="H857" s="333"/>
      <c r="I857" s="333"/>
      <c r="J857" s="333"/>
      <c r="K857" s="333"/>
      <c r="L857" s="333"/>
      <c r="M857" s="333"/>
      <c r="N857" s="333"/>
      <c r="O857" s="333"/>
      <c r="P857" s="333"/>
      <c r="Q857" s="333"/>
      <c r="R857" s="333"/>
      <c r="S857" s="333"/>
      <c r="T857" s="333"/>
      <c r="U857" s="333"/>
      <c r="V857" s="333"/>
      <c r="W857" s="333"/>
      <c r="X857" s="333"/>
      <c r="Y857" s="333"/>
      <c r="Z857" s="333"/>
    </row>
    <row r="858" customFormat="false" ht="12" hidden="false" customHeight="true" outlineLevel="0" collapsed="false">
      <c r="A858" s="333"/>
      <c r="B858" s="333"/>
      <c r="C858" s="333"/>
      <c r="D858" s="333"/>
      <c r="E858" s="333"/>
      <c r="F858" s="333"/>
      <c r="G858" s="333"/>
      <c r="H858" s="333"/>
      <c r="I858" s="333"/>
      <c r="J858" s="333"/>
      <c r="K858" s="333"/>
      <c r="L858" s="333"/>
      <c r="M858" s="333"/>
      <c r="N858" s="333"/>
      <c r="O858" s="333"/>
      <c r="P858" s="333"/>
      <c r="Q858" s="333"/>
      <c r="R858" s="333"/>
      <c r="S858" s="333"/>
      <c r="T858" s="333"/>
      <c r="U858" s="333"/>
      <c r="V858" s="333"/>
      <c r="W858" s="333"/>
      <c r="X858" s="333"/>
      <c r="Y858" s="333"/>
      <c r="Z858" s="333"/>
    </row>
    <row r="859" customFormat="false" ht="12" hidden="false" customHeight="true" outlineLevel="0" collapsed="false">
      <c r="A859" s="333"/>
      <c r="B859" s="333"/>
      <c r="C859" s="333"/>
      <c r="D859" s="333"/>
      <c r="E859" s="333"/>
      <c r="F859" s="333"/>
      <c r="G859" s="333"/>
      <c r="H859" s="333"/>
      <c r="I859" s="333"/>
      <c r="J859" s="333"/>
      <c r="K859" s="333"/>
      <c r="L859" s="333"/>
      <c r="M859" s="333"/>
      <c r="N859" s="333"/>
      <c r="O859" s="333"/>
      <c r="P859" s="333"/>
      <c r="Q859" s="333"/>
      <c r="R859" s="333"/>
      <c r="S859" s="333"/>
      <c r="T859" s="333"/>
      <c r="U859" s="333"/>
      <c r="V859" s="333"/>
      <c r="W859" s="333"/>
      <c r="X859" s="333"/>
      <c r="Y859" s="333"/>
      <c r="Z859" s="333"/>
    </row>
    <row r="860" customFormat="false" ht="12" hidden="false" customHeight="true" outlineLevel="0" collapsed="false">
      <c r="A860" s="333"/>
      <c r="B860" s="333"/>
      <c r="C860" s="333"/>
      <c r="D860" s="333"/>
      <c r="E860" s="333"/>
      <c r="F860" s="333"/>
      <c r="G860" s="333"/>
      <c r="H860" s="333"/>
      <c r="I860" s="333"/>
      <c r="J860" s="333"/>
      <c r="K860" s="333"/>
      <c r="L860" s="333"/>
      <c r="M860" s="333"/>
      <c r="N860" s="333"/>
      <c r="O860" s="333"/>
      <c r="P860" s="333"/>
      <c r="Q860" s="333"/>
      <c r="R860" s="333"/>
      <c r="S860" s="333"/>
      <c r="T860" s="333"/>
      <c r="U860" s="333"/>
      <c r="V860" s="333"/>
      <c r="W860" s="333"/>
      <c r="X860" s="333"/>
      <c r="Y860" s="333"/>
      <c r="Z860" s="333"/>
    </row>
    <row r="861" customFormat="false" ht="12" hidden="false" customHeight="true" outlineLevel="0" collapsed="false">
      <c r="A861" s="333"/>
      <c r="B861" s="333"/>
      <c r="C861" s="333"/>
      <c r="D861" s="333"/>
      <c r="E861" s="333"/>
      <c r="F861" s="333"/>
      <c r="G861" s="333"/>
      <c r="H861" s="333"/>
      <c r="I861" s="333"/>
      <c r="J861" s="333"/>
      <c r="K861" s="333"/>
      <c r="L861" s="333"/>
      <c r="M861" s="333"/>
      <c r="N861" s="333"/>
      <c r="O861" s="333"/>
      <c r="P861" s="333"/>
      <c r="Q861" s="333"/>
      <c r="R861" s="333"/>
      <c r="S861" s="333"/>
      <c r="T861" s="333"/>
      <c r="U861" s="333"/>
      <c r="V861" s="333"/>
      <c r="W861" s="333"/>
      <c r="X861" s="333"/>
      <c r="Y861" s="333"/>
      <c r="Z861" s="333"/>
    </row>
    <row r="862" customFormat="false" ht="12" hidden="false" customHeight="true" outlineLevel="0" collapsed="false">
      <c r="A862" s="333"/>
      <c r="B862" s="333"/>
      <c r="C862" s="333"/>
      <c r="D862" s="333"/>
      <c r="E862" s="333"/>
      <c r="F862" s="333"/>
      <c r="G862" s="333"/>
      <c r="H862" s="333"/>
      <c r="I862" s="333"/>
      <c r="J862" s="333"/>
      <c r="K862" s="333"/>
      <c r="L862" s="333"/>
      <c r="M862" s="333"/>
      <c r="N862" s="333"/>
      <c r="O862" s="333"/>
      <c r="P862" s="333"/>
      <c r="Q862" s="333"/>
      <c r="R862" s="333"/>
      <c r="S862" s="333"/>
      <c r="T862" s="333"/>
      <c r="U862" s="333"/>
      <c r="V862" s="333"/>
      <c r="W862" s="333"/>
      <c r="X862" s="333"/>
      <c r="Y862" s="333"/>
      <c r="Z862" s="333"/>
    </row>
    <row r="863" customFormat="false" ht="12" hidden="false" customHeight="true" outlineLevel="0" collapsed="false">
      <c r="A863" s="333"/>
      <c r="B863" s="333"/>
      <c r="C863" s="333"/>
      <c r="D863" s="333"/>
      <c r="E863" s="333"/>
      <c r="F863" s="333"/>
      <c r="G863" s="333"/>
      <c r="H863" s="333"/>
      <c r="I863" s="333"/>
      <c r="J863" s="333"/>
      <c r="K863" s="333"/>
      <c r="L863" s="333"/>
      <c r="M863" s="333"/>
      <c r="N863" s="333"/>
      <c r="O863" s="333"/>
      <c r="P863" s="333"/>
      <c r="Q863" s="333"/>
      <c r="R863" s="333"/>
      <c r="S863" s="333"/>
      <c r="T863" s="333"/>
      <c r="U863" s="333"/>
      <c r="V863" s="333"/>
      <c r="W863" s="333"/>
      <c r="X863" s="333"/>
      <c r="Y863" s="333"/>
      <c r="Z863" s="333"/>
    </row>
    <row r="864" customFormat="false" ht="12" hidden="false" customHeight="true" outlineLevel="0" collapsed="false">
      <c r="A864" s="333"/>
      <c r="B864" s="333"/>
      <c r="C864" s="333"/>
      <c r="D864" s="333"/>
      <c r="E864" s="333"/>
      <c r="F864" s="333"/>
      <c r="G864" s="333"/>
      <c r="H864" s="333"/>
      <c r="I864" s="333"/>
      <c r="J864" s="333"/>
      <c r="K864" s="333"/>
      <c r="L864" s="333"/>
      <c r="M864" s="333"/>
      <c r="N864" s="333"/>
      <c r="O864" s="333"/>
      <c r="P864" s="333"/>
      <c r="Q864" s="333"/>
      <c r="R864" s="333"/>
      <c r="S864" s="333"/>
      <c r="T864" s="333"/>
      <c r="U864" s="333"/>
      <c r="V864" s="333"/>
      <c r="W864" s="333"/>
      <c r="X864" s="333"/>
      <c r="Y864" s="333"/>
      <c r="Z864" s="333"/>
    </row>
    <row r="865" customFormat="false" ht="12" hidden="false" customHeight="true" outlineLevel="0" collapsed="false">
      <c r="A865" s="333"/>
      <c r="B865" s="333"/>
      <c r="C865" s="333"/>
      <c r="D865" s="333"/>
      <c r="E865" s="333"/>
      <c r="F865" s="333"/>
      <c r="G865" s="333"/>
      <c r="H865" s="333"/>
      <c r="I865" s="333"/>
      <c r="J865" s="333"/>
      <c r="K865" s="333"/>
      <c r="L865" s="333"/>
      <c r="M865" s="333"/>
      <c r="N865" s="333"/>
      <c r="O865" s="333"/>
      <c r="P865" s="333"/>
      <c r="Q865" s="333"/>
      <c r="R865" s="333"/>
      <c r="S865" s="333"/>
      <c r="T865" s="333"/>
      <c r="U865" s="333"/>
      <c r="V865" s="333"/>
      <c r="W865" s="333"/>
      <c r="X865" s="333"/>
      <c r="Y865" s="333"/>
      <c r="Z865" s="333"/>
    </row>
    <row r="866" customFormat="false" ht="12" hidden="false" customHeight="true" outlineLevel="0" collapsed="false">
      <c r="A866" s="333"/>
      <c r="B866" s="333"/>
      <c r="C866" s="333"/>
      <c r="D866" s="333"/>
      <c r="E866" s="333"/>
      <c r="F866" s="333"/>
      <c r="G866" s="333"/>
      <c r="H866" s="333"/>
      <c r="I866" s="333"/>
      <c r="J866" s="333"/>
      <c r="K866" s="333"/>
      <c r="L866" s="333"/>
      <c r="M866" s="333"/>
      <c r="N866" s="333"/>
      <c r="O866" s="333"/>
      <c r="P866" s="333"/>
      <c r="Q866" s="333"/>
      <c r="R866" s="333"/>
      <c r="S866" s="333"/>
      <c r="T866" s="333"/>
      <c r="U866" s="333"/>
      <c r="V866" s="333"/>
      <c r="W866" s="333"/>
      <c r="X866" s="333"/>
      <c r="Y866" s="333"/>
      <c r="Z866" s="333"/>
    </row>
    <row r="867" customFormat="false" ht="12" hidden="false" customHeight="true" outlineLevel="0" collapsed="false">
      <c r="A867" s="333"/>
      <c r="B867" s="333"/>
      <c r="C867" s="333"/>
      <c r="D867" s="333"/>
      <c r="E867" s="333"/>
      <c r="F867" s="333"/>
      <c r="G867" s="333"/>
      <c r="H867" s="333"/>
      <c r="I867" s="333"/>
      <c r="J867" s="333"/>
      <c r="K867" s="333"/>
      <c r="L867" s="333"/>
      <c r="M867" s="333"/>
      <c r="N867" s="333"/>
      <c r="O867" s="333"/>
      <c r="P867" s="333"/>
      <c r="Q867" s="333"/>
      <c r="R867" s="333"/>
      <c r="S867" s="333"/>
      <c r="T867" s="333"/>
      <c r="U867" s="333"/>
      <c r="V867" s="333"/>
      <c r="W867" s="333"/>
      <c r="X867" s="333"/>
      <c r="Y867" s="333"/>
      <c r="Z867" s="333"/>
    </row>
    <row r="868" customFormat="false" ht="12" hidden="false" customHeight="true" outlineLevel="0" collapsed="false">
      <c r="A868" s="333"/>
      <c r="B868" s="333"/>
      <c r="C868" s="333"/>
      <c r="D868" s="333"/>
      <c r="E868" s="333"/>
      <c r="F868" s="333"/>
      <c r="G868" s="333"/>
      <c r="H868" s="333"/>
      <c r="I868" s="333"/>
      <c r="J868" s="333"/>
      <c r="K868" s="333"/>
      <c r="L868" s="333"/>
      <c r="M868" s="333"/>
      <c r="N868" s="333"/>
      <c r="O868" s="333"/>
      <c r="P868" s="333"/>
      <c r="Q868" s="333"/>
      <c r="R868" s="333"/>
      <c r="S868" s="333"/>
      <c r="T868" s="333"/>
      <c r="U868" s="333"/>
      <c r="V868" s="333"/>
      <c r="W868" s="333"/>
      <c r="X868" s="333"/>
      <c r="Y868" s="333"/>
      <c r="Z868" s="333"/>
    </row>
    <row r="869" customFormat="false" ht="12" hidden="false" customHeight="true" outlineLevel="0" collapsed="false">
      <c r="A869" s="333"/>
      <c r="B869" s="333"/>
      <c r="C869" s="333"/>
      <c r="D869" s="333"/>
      <c r="E869" s="333"/>
      <c r="F869" s="333"/>
      <c r="G869" s="333"/>
      <c r="H869" s="333"/>
      <c r="I869" s="333"/>
      <c r="J869" s="333"/>
      <c r="K869" s="333"/>
      <c r="L869" s="333"/>
      <c r="M869" s="333"/>
      <c r="N869" s="333"/>
      <c r="O869" s="333"/>
      <c r="P869" s="333"/>
      <c r="Q869" s="333"/>
      <c r="R869" s="333"/>
      <c r="S869" s="333"/>
      <c r="T869" s="333"/>
      <c r="U869" s="333"/>
      <c r="V869" s="333"/>
      <c r="W869" s="333"/>
      <c r="X869" s="333"/>
      <c r="Y869" s="333"/>
      <c r="Z869" s="333"/>
    </row>
    <row r="870" customFormat="false" ht="12" hidden="false" customHeight="true" outlineLevel="0" collapsed="false">
      <c r="A870" s="333"/>
      <c r="B870" s="333"/>
      <c r="C870" s="333"/>
      <c r="D870" s="333"/>
      <c r="E870" s="333"/>
      <c r="F870" s="333"/>
      <c r="G870" s="333"/>
      <c r="H870" s="333"/>
      <c r="I870" s="333"/>
      <c r="J870" s="333"/>
      <c r="K870" s="333"/>
      <c r="L870" s="333"/>
      <c r="M870" s="333"/>
      <c r="N870" s="333"/>
      <c r="O870" s="333"/>
      <c r="P870" s="333"/>
      <c r="Q870" s="333"/>
      <c r="R870" s="333"/>
      <c r="S870" s="333"/>
      <c r="T870" s="333"/>
      <c r="U870" s="333"/>
      <c r="V870" s="333"/>
      <c r="W870" s="333"/>
      <c r="X870" s="333"/>
      <c r="Y870" s="333"/>
      <c r="Z870" s="333"/>
    </row>
    <row r="871" customFormat="false" ht="12" hidden="false" customHeight="true" outlineLevel="0" collapsed="false">
      <c r="A871" s="333"/>
      <c r="B871" s="333"/>
      <c r="C871" s="333"/>
      <c r="D871" s="333"/>
      <c r="E871" s="333"/>
      <c r="F871" s="333"/>
      <c r="G871" s="333"/>
      <c r="H871" s="333"/>
      <c r="I871" s="333"/>
      <c r="J871" s="333"/>
      <c r="K871" s="333"/>
      <c r="L871" s="333"/>
      <c r="M871" s="333"/>
      <c r="N871" s="333"/>
      <c r="O871" s="333"/>
      <c r="P871" s="333"/>
      <c r="Q871" s="333"/>
      <c r="R871" s="333"/>
      <c r="S871" s="333"/>
      <c r="T871" s="333"/>
      <c r="U871" s="333"/>
      <c r="V871" s="333"/>
      <c r="W871" s="333"/>
      <c r="X871" s="333"/>
      <c r="Y871" s="333"/>
      <c r="Z871" s="333"/>
    </row>
    <row r="872" customFormat="false" ht="12" hidden="false" customHeight="true" outlineLevel="0" collapsed="false">
      <c r="A872" s="333"/>
      <c r="B872" s="333"/>
      <c r="C872" s="333"/>
      <c r="D872" s="333"/>
      <c r="E872" s="333"/>
      <c r="F872" s="333"/>
      <c r="G872" s="333"/>
      <c r="H872" s="333"/>
      <c r="I872" s="333"/>
      <c r="J872" s="333"/>
      <c r="K872" s="333"/>
      <c r="L872" s="333"/>
      <c r="M872" s="333"/>
      <c r="N872" s="333"/>
      <c r="O872" s="333"/>
      <c r="P872" s="333"/>
      <c r="Q872" s="333"/>
      <c r="R872" s="333"/>
      <c r="S872" s="333"/>
      <c r="T872" s="333"/>
      <c r="U872" s="333"/>
      <c r="V872" s="333"/>
      <c r="W872" s="333"/>
      <c r="X872" s="333"/>
      <c r="Y872" s="333"/>
      <c r="Z872" s="333"/>
    </row>
    <row r="873" customFormat="false" ht="12" hidden="false" customHeight="true" outlineLevel="0" collapsed="false">
      <c r="A873" s="333"/>
      <c r="B873" s="333"/>
      <c r="C873" s="333"/>
      <c r="D873" s="333"/>
      <c r="E873" s="333"/>
      <c r="F873" s="333"/>
      <c r="G873" s="333"/>
      <c r="H873" s="333"/>
      <c r="I873" s="333"/>
      <c r="J873" s="333"/>
      <c r="K873" s="333"/>
      <c r="L873" s="333"/>
      <c r="M873" s="333"/>
      <c r="N873" s="333"/>
      <c r="O873" s="333"/>
      <c r="P873" s="333"/>
      <c r="Q873" s="333"/>
      <c r="R873" s="333"/>
      <c r="S873" s="333"/>
      <c r="T873" s="333"/>
      <c r="U873" s="333"/>
      <c r="V873" s="333"/>
      <c r="W873" s="333"/>
      <c r="X873" s="333"/>
      <c r="Y873" s="333"/>
      <c r="Z873" s="333"/>
    </row>
    <row r="874" customFormat="false" ht="12" hidden="false" customHeight="true" outlineLevel="0" collapsed="false">
      <c r="A874" s="333"/>
      <c r="B874" s="333"/>
      <c r="C874" s="333"/>
      <c r="D874" s="333"/>
      <c r="E874" s="333"/>
      <c r="F874" s="333"/>
      <c r="G874" s="333"/>
      <c r="H874" s="333"/>
      <c r="I874" s="333"/>
      <c r="J874" s="333"/>
      <c r="K874" s="333"/>
      <c r="L874" s="333"/>
      <c r="M874" s="333"/>
      <c r="N874" s="333"/>
      <c r="O874" s="333"/>
      <c r="P874" s="333"/>
      <c r="Q874" s="333"/>
      <c r="R874" s="333"/>
      <c r="S874" s="333"/>
      <c r="T874" s="333"/>
      <c r="U874" s="333"/>
      <c r="V874" s="333"/>
      <c r="W874" s="333"/>
      <c r="X874" s="333"/>
      <c r="Y874" s="333"/>
      <c r="Z874" s="333"/>
    </row>
    <row r="875" customFormat="false" ht="12" hidden="false" customHeight="true" outlineLevel="0" collapsed="false">
      <c r="A875" s="333"/>
      <c r="B875" s="333"/>
      <c r="C875" s="333"/>
      <c r="D875" s="333"/>
      <c r="E875" s="333"/>
      <c r="F875" s="333"/>
      <c r="G875" s="333"/>
      <c r="H875" s="333"/>
      <c r="I875" s="333"/>
      <c r="J875" s="333"/>
      <c r="K875" s="333"/>
      <c r="L875" s="333"/>
      <c r="M875" s="333"/>
      <c r="N875" s="333"/>
      <c r="O875" s="333"/>
      <c r="P875" s="333"/>
      <c r="Q875" s="333"/>
      <c r="R875" s="333"/>
      <c r="S875" s="333"/>
      <c r="T875" s="333"/>
      <c r="U875" s="333"/>
      <c r="V875" s="333"/>
      <c r="W875" s="333"/>
      <c r="X875" s="333"/>
      <c r="Y875" s="333"/>
      <c r="Z875" s="333"/>
    </row>
    <row r="876" customFormat="false" ht="12" hidden="false" customHeight="true" outlineLevel="0" collapsed="false">
      <c r="A876" s="333"/>
      <c r="B876" s="333"/>
      <c r="C876" s="333"/>
      <c r="D876" s="333"/>
      <c r="E876" s="333"/>
      <c r="F876" s="333"/>
      <c r="G876" s="333"/>
      <c r="H876" s="333"/>
      <c r="I876" s="333"/>
      <c r="J876" s="333"/>
      <c r="K876" s="333"/>
      <c r="L876" s="333"/>
      <c r="M876" s="333"/>
      <c r="N876" s="333"/>
      <c r="O876" s="333"/>
      <c r="P876" s="333"/>
      <c r="Q876" s="333"/>
      <c r="R876" s="333"/>
      <c r="S876" s="333"/>
      <c r="T876" s="333"/>
      <c r="U876" s="333"/>
      <c r="V876" s="333"/>
      <c r="W876" s="333"/>
      <c r="X876" s="333"/>
      <c r="Y876" s="333"/>
      <c r="Z876" s="333"/>
    </row>
    <row r="877" customFormat="false" ht="12" hidden="false" customHeight="true" outlineLevel="0" collapsed="false">
      <c r="A877" s="333"/>
      <c r="B877" s="333"/>
      <c r="C877" s="333"/>
      <c r="D877" s="333"/>
      <c r="E877" s="333"/>
      <c r="F877" s="333"/>
      <c r="G877" s="333"/>
      <c r="H877" s="333"/>
      <c r="I877" s="333"/>
      <c r="J877" s="333"/>
      <c r="K877" s="333"/>
      <c r="L877" s="333"/>
      <c r="M877" s="333"/>
      <c r="N877" s="333"/>
      <c r="O877" s="333"/>
      <c r="P877" s="333"/>
      <c r="Q877" s="333"/>
      <c r="R877" s="333"/>
      <c r="S877" s="333"/>
      <c r="T877" s="333"/>
      <c r="U877" s="333"/>
      <c r="V877" s="333"/>
      <c r="W877" s="333"/>
      <c r="X877" s="333"/>
      <c r="Y877" s="333"/>
      <c r="Z877" s="333"/>
    </row>
    <row r="878" customFormat="false" ht="12" hidden="false" customHeight="true" outlineLevel="0" collapsed="false">
      <c r="A878" s="333"/>
      <c r="B878" s="333"/>
      <c r="C878" s="333"/>
      <c r="D878" s="333"/>
      <c r="E878" s="333"/>
      <c r="F878" s="333"/>
      <c r="G878" s="333"/>
      <c r="H878" s="333"/>
      <c r="I878" s="333"/>
      <c r="J878" s="333"/>
      <c r="K878" s="333"/>
      <c r="L878" s="333"/>
      <c r="M878" s="333"/>
      <c r="N878" s="333"/>
      <c r="O878" s="333"/>
      <c r="P878" s="333"/>
      <c r="Q878" s="333"/>
      <c r="R878" s="333"/>
      <c r="S878" s="333"/>
      <c r="T878" s="333"/>
      <c r="U878" s="333"/>
      <c r="V878" s="333"/>
      <c r="W878" s="333"/>
      <c r="X878" s="333"/>
      <c r="Y878" s="333"/>
      <c r="Z878" s="333"/>
    </row>
    <row r="879" customFormat="false" ht="12" hidden="false" customHeight="true" outlineLevel="0" collapsed="false">
      <c r="A879" s="333"/>
      <c r="B879" s="333"/>
      <c r="C879" s="333"/>
      <c r="D879" s="333"/>
      <c r="E879" s="333"/>
      <c r="F879" s="333"/>
      <c r="G879" s="333"/>
      <c r="H879" s="333"/>
      <c r="I879" s="333"/>
      <c r="J879" s="333"/>
      <c r="K879" s="333"/>
      <c r="L879" s="333"/>
      <c r="M879" s="333"/>
      <c r="N879" s="333"/>
      <c r="O879" s="333"/>
      <c r="P879" s="333"/>
      <c r="Q879" s="333"/>
      <c r="R879" s="333"/>
      <c r="S879" s="333"/>
      <c r="T879" s="333"/>
      <c r="U879" s="333"/>
      <c r="V879" s="333"/>
      <c r="W879" s="333"/>
      <c r="X879" s="333"/>
      <c r="Y879" s="333"/>
      <c r="Z879" s="333"/>
    </row>
    <row r="880" customFormat="false" ht="12" hidden="false" customHeight="true" outlineLevel="0" collapsed="false">
      <c r="A880" s="333"/>
      <c r="B880" s="333"/>
      <c r="C880" s="333"/>
      <c r="D880" s="333"/>
      <c r="E880" s="333"/>
      <c r="F880" s="333"/>
      <c r="G880" s="333"/>
      <c r="H880" s="333"/>
      <c r="I880" s="333"/>
      <c r="J880" s="333"/>
      <c r="K880" s="333"/>
      <c r="L880" s="333"/>
      <c r="M880" s="333"/>
      <c r="N880" s="333"/>
      <c r="O880" s="333"/>
      <c r="P880" s="333"/>
      <c r="Q880" s="333"/>
      <c r="R880" s="333"/>
      <c r="S880" s="333"/>
      <c r="T880" s="333"/>
      <c r="U880" s="333"/>
      <c r="V880" s="333"/>
      <c r="W880" s="333"/>
      <c r="X880" s="333"/>
      <c r="Y880" s="333"/>
      <c r="Z880" s="333"/>
    </row>
    <row r="881" customFormat="false" ht="12" hidden="false" customHeight="true" outlineLevel="0" collapsed="false">
      <c r="A881" s="333"/>
      <c r="B881" s="333"/>
      <c r="C881" s="333"/>
      <c r="D881" s="333"/>
      <c r="E881" s="333"/>
      <c r="F881" s="333"/>
      <c r="G881" s="333"/>
      <c r="H881" s="333"/>
      <c r="I881" s="333"/>
      <c r="J881" s="333"/>
      <c r="K881" s="333"/>
      <c r="L881" s="333"/>
      <c r="M881" s="333"/>
      <c r="N881" s="333"/>
      <c r="O881" s="333"/>
      <c r="P881" s="333"/>
      <c r="Q881" s="333"/>
      <c r="R881" s="333"/>
      <c r="S881" s="333"/>
      <c r="T881" s="333"/>
      <c r="U881" s="333"/>
      <c r="V881" s="333"/>
      <c r="W881" s="333"/>
      <c r="X881" s="333"/>
      <c r="Y881" s="333"/>
      <c r="Z881" s="333"/>
    </row>
    <row r="882" customFormat="false" ht="12" hidden="false" customHeight="true" outlineLevel="0" collapsed="false">
      <c r="A882" s="333"/>
      <c r="B882" s="333"/>
      <c r="C882" s="333"/>
      <c r="D882" s="333"/>
      <c r="E882" s="333"/>
      <c r="F882" s="333"/>
      <c r="G882" s="333"/>
      <c r="H882" s="333"/>
      <c r="I882" s="333"/>
      <c r="J882" s="333"/>
      <c r="K882" s="333"/>
      <c r="L882" s="333"/>
      <c r="M882" s="333"/>
      <c r="N882" s="333"/>
      <c r="O882" s="333"/>
      <c r="P882" s="333"/>
      <c r="Q882" s="333"/>
      <c r="R882" s="333"/>
      <c r="S882" s="333"/>
      <c r="T882" s="333"/>
      <c r="U882" s="333"/>
      <c r="V882" s="333"/>
      <c r="W882" s="333"/>
      <c r="X882" s="333"/>
      <c r="Y882" s="333"/>
      <c r="Z882" s="333"/>
    </row>
    <row r="883" customFormat="false" ht="12" hidden="false" customHeight="true" outlineLevel="0" collapsed="false">
      <c r="A883" s="333"/>
      <c r="B883" s="333"/>
      <c r="C883" s="333"/>
      <c r="D883" s="333"/>
      <c r="E883" s="333"/>
      <c r="F883" s="333"/>
      <c r="G883" s="333"/>
      <c r="H883" s="333"/>
      <c r="I883" s="333"/>
      <c r="J883" s="333"/>
      <c r="K883" s="333"/>
      <c r="L883" s="333"/>
      <c r="M883" s="333"/>
      <c r="N883" s="333"/>
      <c r="O883" s="333"/>
      <c r="P883" s="333"/>
      <c r="Q883" s="333"/>
      <c r="R883" s="333"/>
      <c r="S883" s="333"/>
      <c r="T883" s="333"/>
      <c r="U883" s="333"/>
      <c r="V883" s="333"/>
      <c r="W883" s="333"/>
      <c r="X883" s="333"/>
      <c r="Y883" s="333"/>
      <c r="Z883" s="333"/>
    </row>
    <row r="884" customFormat="false" ht="12" hidden="false" customHeight="true" outlineLevel="0" collapsed="false">
      <c r="A884" s="333"/>
      <c r="B884" s="333"/>
      <c r="C884" s="333"/>
      <c r="D884" s="333"/>
      <c r="E884" s="333"/>
      <c r="F884" s="333"/>
      <c r="G884" s="333"/>
      <c r="H884" s="333"/>
      <c r="I884" s="333"/>
      <c r="J884" s="333"/>
      <c r="K884" s="333"/>
      <c r="L884" s="333"/>
      <c r="M884" s="333"/>
      <c r="N884" s="333"/>
      <c r="O884" s="333"/>
      <c r="P884" s="333"/>
      <c r="Q884" s="333"/>
      <c r="R884" s="333"/>
      <c r="S884" s="333"/>
      <c r="T884" s="333"/>
      <c r="U884" s="333"/>
      <c r="V884" s="333"/>
      <c r="W884" s="333"/>
      <c r="X884" s="333"/>
      <c r="Y884" s="333"/>
      <c r="Z884" s="333"/>
    </row>
    <row r="885" customFormat="false" ht="12" hidden="false" customHeight="true" outlineLevel="0" collapsed="false">
      <c r="A885" s="333"/>
      <c r="B885" s="333"/>
      <c r="C885" s="333"/>
      <c r="D885" s="333"/>
      <c r="E885" s="333"/>
      <c r="F885" s="333"/>
      <c r="G885" s="333"/>
      <c r="H885" s="333"/>
      <c r="I885" s="333"/>
      <c r="J885" s="333"/>
      <c r="K885" s="333"/>
      <c r="L885" s="333"/>
      <c r="M885" s="333"/>
      <c r="N885" s="333"/>
      <c r="O885" s="333"/>
      <c r="P885" s="333"/>
      <c r="Q885" s="333"/>
      <c r="R885" s="333"/>
      <c r="S885" s="333"/>
      <c r="T885" s="333"/>
      <c r="U885" s="333"/>
      <c r="V885" s="333"/>
      <c r="W885" s="333"/>
      <c r="X885" s="333"/>
      <c r="Y885" s="333"/>
      <c r="Z885" s="333"/>
    </row>
    <row r="886" customFormat="false" ht="12" hidden="false" customHeight="true" outlineLevel="0" collapsed="false">
      <c r="A886" s="333"/>
      <c r="B886" s="333"/>
      <c r="C886" s="333"/>
      <c r="D886" s="333"/>
      <c r="E886" s="333"/>
      <c r="F886" s="333"/>
      <c r="G886" s="333"/>
      <c r="H886" s="333"/>
      <c r="I886" s="333"/>
      <c r="J886" s="333"/>
      <c r="K886" s="333"/>
      <c r="L886" s="333"/>
      <c r="M886" s="333"/>
      <c r="N886" s="333"/>
      <c r="O886" s="333"/>
      <c r="P886" s="333"/>
      <c r="Q886" s="333"/>
      <c r="R886" s="333"/>
      <c r="S886" s="333"/>
      <c r="T886" s="333"/>
      <c r="U886" s="333"/>
      <c r="V886" s="333"/>
      <c r="W886" s="333"/>
      <c r="X886" s="333"/>
      <c r="Y886" s="333"/>
      <c r="Z886" s="333"/>
    </row>
    <row r="887" customFormat="false" ht="12" hidden="false" customHeight="true" outlineLevel="0" collapsed="false">
      <c r="A887" s="333"/>
      <c r="B887" s="333"/>
      <c r="C887" s="333"/>
      <c r="D887" s="333"/>
      <c r="E887" s="333"/>
      <c r="F887" s="333"/>
      <c r="G887" s="333"/>
      <c r="H887" s="333"/>
      <c r="I887" s="333"/>
      <c r="J887" s="333"/>
      <c r="K887" s="333"/>
      <c r="L887" s="333"/>
      <c r="M887" s="333"/>
      <c r="N887" s="333"/>
      <c r="O887" s="333"/>
      <c r="P887" s="333"/>
      <c r="Q887" s="333"/>
      <c r="R887" s="333"/>
      <c r="S887" s="333"/>
      <c r="T887" s="333"/>
      <c r="U887" s="333"/>
      <c r="V887" s="333"/>
      <c r="W887" s="333"/>
      <c r="X887" s="333"/>
      <c r="Y887" s="333"/>
      <c r="Z887" s="333"/>
    </row>
    <row r="888" customFormat="false" ht="12" hidden="false" customHeight="true" outlineLevel="0" collapsed="false">
      <c r="A888" s="333"/>
      <c r="B888" s="333"/>
      <c r="C888" s="333"/>
      <c r="D888" s="333"/>
      <c r="E888" s="333"/>
      <c r="F888" s="333"/>
      <c r="G888" s="333"/>
      <c r="H888" s="333"/>
      <c r="I888" s="333"/>
      <c r="J888" s="333"/>
      <c r="K888" s="333"/>
      <c r="L888" s="333"/>
      <c r="M888" s="333"/>
      <c r="N888" s="333"/>
      <c r="O888" s="333"/>
      <c r="P888" s="333"/>
      <c r="Q888" s="333"/>
      <c r="R888" s="333"/>
      <c r="S888" s="333"/>
      <c r="T888" s="333"/>
      <c r="U888" s="333"/>
      <c r="V888" s="333"/>
      <c r="W888" s="333"/>
      <c r="X888" s="333"/>
      <c r="Y888" s="333"/>
      <c r="Z888" s="333"/>
    </row>
    <row r="889" customFormat="false" ht="12" hidden="false" customHeight="true" outlineLevel="0" collapsed="false">
      <c r="A889" s="333"/>
      <c r="B889" s="333"/>
      <c r="C889" s="333"/>
      <c r="D889" s="333"/>
      <c r="E889" s="333"/>
      <c r="F889" s="333"/>
      <c r="G889" s="333"/>
      <c r="H889" s="333"/>
      <c r="I889" s="333"/>
      <c r="J889" s="333"/>
      <c r="K889" s="333"/>
      <c r="L889" s="333"/>
      <c r="M889" s="333"/>
      <c r="N889" s="333"/>
      <c r="O889" s="333"/>
      <c r="P889" s="333"/>
      <c r="Q889" s="333"/>
      <c r="R889" s="333"/>
      <c r="S889" s="333"/>
      <c r="T889" s="333"/>
      <c r="U889" s="333"/>
      <c r="V889" s="333"/>
      <c r="W889" s="333"/>
      <c r="X889" s="333"/>
      <c r="Y889" s="333"/>
      <c r="Z889" s="333"/>
    </row>
    <row r="890" customFormat="false" ht="12" hidden="false" customHeight="true" outlineLevel="0" collapsed="false">
      <c r="A890" s="333"/>
      <c r="B890" s="333"/>
      <c r="C890" s="333"/>
      <c r="D890" s="333"/>
      <c r="E890" s="333"/>
      <c r="F890" s="333"/>
      <c r="G890" s="333"/>
      <c r="H890" s="333"/>
      <c r="I890" s="333"/>
      <c r="J890" s="333"/>
      <c r="K890" s="333"/>
      <c r="L890" s="333"/>
      <c r="M890" s="333"/>
      <c r="N890" s="333"/>
      <c r="O890" s="333"/>
      <c r="P890" s="333"/>
      <c r="Q890" s="333"/>
      <c r="R890" s="333"/>
      <c r="S890" s="333"/>
      <c r="T890" s="333"/>
      <c r="U890" s="333"/>
      <c r="V890" s="333"/>
      <c r="W890" s="333"/>
      <c r="X890" s="333"/>
      <c r="Y890" s="333"/>
      <c r="Z890" s="333"/>
    </row>
    <row r="891" customFormat="false" ht="12" hidden="false" customHeight="true" outlineLevel="0" collapsed="false">
      <c r="A891" s="333"/>
      <c r="B891" s="333"/>
      <c r="C891" s="333"/>
      <c r="D891" s="333"/>
      <c r="E891" s="333"/>
      <c r="F891" s="333"/>
      <c r="G891" s="333"/>
      <c r="H891" s="333"/>
      <c r="I891" s="333"/>
      <c r="J891" s="333"/>
      <c r="K891" s="333"/>
      <c r="L891" s="333"/>
      <c r="M891" s="333"/>
      <c r="N891" s="333"/>
      <c r="O891" s="333"/>
      <c r="P891" s="333"/>
      <c r="Q891" s="333"/>
      <c r="R891" s="333"/>
      <c r="S891" s="333"/>
      <c r="T891" s="333"/>
      <c r="U891" s="333"/>
      <c r="V891" s="333"/>
      <c r="W891" s="333"/>
      <c r="X891" s="333"/>
      <c r="Y891" s="333"/>
      <c r="Z891" s="333"/>
    </row>
    <row r="892" customFormat="false" ht="12" hidden="false" customHeight="true" outlineLevel="0" collapsed="false">
      <c r="A892" s="333"/>
      <c r="B892" s="333"/>
      <c r="C892" s="333"/>
      <c r="D892" s="333"/>
      <c r="E892" s="333"/>
      <c r="F892" s="333"/>
      <c r="G892" s="333"/>
      <c r="H892" s="333"/>
      <c r="I892" s="333"/>
      <c r="J892" s="333"/>
      <c r="K892" s="333"/>
      <c r="L892" s="333"/>
      <c r="M892" s="333"/>
      <c r="N892" s="333"/>
      <c r="O892" s="333"/>
      <c r="P892" s="333"/>
      <c r="Q892" s="333"/>
      <c r="R892" s="333"/>
      <c r="S892" s="333"/>
      <c r="T892" s="333"/>
      <c r="U892" s="333"/>
      <c r="V892" s="333"/>
      <c r="W892" s="333"/>
      <c r="X892" s="333"/>
      <c r="Y892" s="333"/>
      <c r="Z892" s="333"/>
    </row>
    <row r="893" customFormat="false" ht="12" hidden="false" customHeight="true" outlineLevel="0" collapsed="false">
      <c r="A893" s="333"/>
      <c r="B893" s="333"/>
      <c r="C893" s="333"/>
      <c r="D893" s="333"/>
      <c r="E893" s="333"/>
      <c r="F893" s="333"/>
      <c r="G893" s="333"/>
      <c r="H893" s="333"/>
      <c r="I893" s="333"/>
      <c r="J893" s="333"/>
      <c r="K893" s="333"/>
      <c r="L893" s="333"/>
      <c r="M893" s="333"/>
      <c r="N893" s="333"/>
      <c r="O893" s="333"/>
      <c r="P893" s="333"/>
      <c r="Q893" s="333"/>
      <c r="R893" s="333"/>
      <c r="S893" s="333"/>
      <c r="T893" s="333"/>
      <c r="U893" s="333"/>
      <c r="V893" s="333"/>
      <c r="W893" s="333"/>
      <c r="X893" s="333"/>
      <c r="Y893" s="333"/>
      <c r="Z893" s="333"/>
    </row>
    <row r="894" customFormat="false" ht="12" hidden="false" customHeight="true" outlineLevel="0" collapsed="false">
      <c r="A894" s="333"/>
      <c r="B894" s="333"/>
      <c r="C894" s="333"/>
      <c r="D894" s="333"/>
      <c r="E894" s="333"/>
      <c r="F894" s="333"/>
      <c r="G894" s="333"/>
      <c r="H894" s="333"/>
      <c r="I894" s="333"/>
      <c r="J894" s="333"/>
      <c r="K894" s="333"/>
      <c r="L894" s="333"/>
      <c r="M894" s="333"/>
      <c r="N894" s="333"/>
      <c r="O894" s="333"/>
      <c r="P894" s="333"/>
      <c r="Q894" s="333"/>
      <c r="R894" s="333"/>
      <c r="S894" s="333"/>
      <c r="T894" s="333"/>
      <c r="U894" s="333"/>
      <c r="V894" s="333"/>
      <c r="W894" s="333"/>
      <c r="X894" s="333"/>
      <c r="Y894" s="333"/>
      <c r="Z894" s="333"/>
    </row>
    <row r="895" customFormat="false" ht="12" hidden="false" customHeight="true" outlineLevel="0" collapsed="false">
      <c r="A895" s="333"/>
      <c r="B895" s="333"/>
      <c r="C895" s="333"/>
      <c r="D895" s="333"/>
      <c r="E895" s="333"/>
      <c r="F895" s="333"/>
      <c r="G895" s="333"/>
      <c r="H895" s="333"/>
      <c r="I895" s="333"/>
      <c r="J895" s="333"/>
      <c r="K895" s="333"/>
      <c r="L895" s="333"/>
      <c r="M895" s="333"/>
      <c r="N895" s="333"/>
      <c r="O895" s="333"/>
      <c r="P895" s="333"/>
      <c r="Q895" s="333"/>
      <c r="R895" s="333"/>
      <c r="S895" s="333"/>
      <c r="T895" s="333"/>
      <c r="U895" s="333"/>
      <c r="V895" s="333"/>
      <c r="W895" s="333"/>
      <c r="X895" s="333"/>
      <c r="Y895" s="333"/>
      <c r="Z895" s="333"/>
    </row>
    <row r="896" customFormat="false" ht="12" hidden="false" customHeight="true" outlineLevel="0" collapsed="false">
      <c r="A896" s="333"/>
      <c r="B896" s="333"/>
      <c r="C896" s="333"/>
      <c r="D896" s="333"/>
      <c r="E896" s="333"/>
      <c r="F896" s="333"/>
      <c r="G896" s="333"/>
      <c r="H896" s="333"/>
      <c r="I896" s="333"/>
      <c r="J896" s="333"/>
      <c r="K896" s="333"/>
      <c r="L896" s="333"/>
      <c r="M896" s="333"/>
      <c r="N896" s="333"/>
      <c r="O896" s="333"/>
      <c r="P896" s="333"/>
      <c r="Q896" s="333"/>
      <c r="R896" s="333"/>
      <c r="S896" s="333"/>
      <c r="T896" s="333"/>
      <c r="U896" s="333"/>
      <c r="V896" s="333"/>
      <c r="W896" s="333"/>
      <c r="X896" s="333"/>
      <c r="Y896" s="333"/>
      <c r="Z896" s="333"/>
    </row>
    <row r="897" customFormat="false" ht="12" hidden="false" customHeight="true" outlineLevel="0" collapsed="false">
      <c r="A897" s="333"/>
      <c r="B897" s="333"/>
      <c r="C897" s="333"/>
      <c r="D897" s="333"/>
      <c r="E897" s="333"/>
      <c r="F897" s="333"/>
      <c r="G897" s="333"/>
      <c r="H897" s="333"/>
      <c r="I897" s="333"/>
      <c r="J897" s="333"/>
      <c r="K897" s="333"/>
      <c r="L897" s="333"/>
      <c r="M897" s="333"/>
      <c r="N897" s="333"/>
      <c r="O897" s="333"/>
      <c r="P897" s="333"/>
      <c r="Q897" s="333"/>
      <c r="R897" s="333"/>
      <c r="S897" s="333"/>
      <c r="T897" s="333"/>
      <c r="U897" s="333"/>
      <c r="V897" s="333"/>
      <c r="W897" s="333"/>
      <c r="X897" s="333"/>
      <c r="Y897" s="333"/>
      <c r="Z897" s="333"/>
    </row>
    <row r="898" customFormat="false" ht="12" hidden="false" customHeight="true" outlineLevel="0" collapsed="false">
      <c r="A898" s="333"/>
      <c r="B898" s="333"/>
      <c r="C898" s="333"/>
      <c r="D898" s="333"/>
      <c r="E898" s="333"/>
      <c r="F898" s="333"/>
      <c r="G898" s="333"/>
      <c r="H898" s="333"/>
      <c r="I898" s="333"/>
      <c r="J898" s="333"/>
      <c r="K898" s="333"/>
      <c r="L898" s="333"/>
      <c r="M898" s="333"/>
      <c r="N898" s="333"/>
      <c r="O898" s="333"/>
      <c r="P898" s="333"/>
      <c r="Q898" s="333"/>
      <c r="R898" s="333"/>
      <c r="S898" s="333"/>
      <c r="T898" s="333"/>
      <c r="U898" s="333"/>
      <c r="V898" s="333"/>
      <c r="W898" s="333"/>
      <c r="X898" s="333"/>
      <c r="Y898" s="333"/>
      <c r="Z898" s="333"/>
    </row>
    <row r="899" customFormat="false" ht="12" hidden="false" customHeight="true" outlineLevel="0" collapsed="false">
      <c r="A899" s="333"/>
      <c r="B899" s="333"/>
      <c r="C899" s="333"/>
      <c r="D899" s="333"/>
      <c r="E899" s="333"/>
      <c r="F899" s="333"/>
      <c r="G899" s="333"/>
      <c r="H899" s="333"/>
      <c r="I899" s="333"/>
      <c r="J899" s="333"/>
      <c r="K899" s="333"/>
      <c r="L899" s="333"/>
      <c r="M899" s="333"/>
      <c r="N899" s="333"/>
      <c r="O899" s="333"/>
      <c r="P899" s="333"/>
      <c r="Q899" s="333"/>
      <c r="R899" s="333"/>
      <c r="S899" s="333"/>
      <c r="T899" s="333"/>
      <c r="U899" s="333"/>
      <c r="V899" s="333"/>
      <c r="W899" s="333"/>
      <c r="X899" s="333"/>
      <c r="Y899" s="333"/>
      <c r="Z899" s="333"/>
    </row>
    <row r="900" customFormat="false" ht="12" hidden="false" customHeight="true" outlineLevel="0" collapsed="false">
      <c r="A900" s="333"/>
      <c r="B900" s="333"/>
      <c r="C900" s="333"/>
      <c r="D900" s="333"/>
      <c r="E900" s="333"/>
      <c r="F900" s="333"/>
      <c r="G900" s="333"/>
      <c r="H900" s="333"/>
      <c r="I900" s="333"/>
      <c r="J900" s="333"/>
      <c r="K900" s="333"/>
      <c r="L900" s="333"/>
      <c r="M900" s="333"/>
      <c r="N900" s="333"/>
      <c r="O900" s="333"/>
      <c r="P900" s="333"/>
      <c r="Q900" s="333"/>
      <c r="R900" s="333"/>
      <c r="S900" s="333"/>
      <c r="T900" s="333"/>
      <c r="U900" s="333"/>
      <c r="V900" s="333"/>
      <c r="W900" s="333"/>
      <c r="X900" s="333"/>
      <c r="Y900" s="333"/>
      <c r="Z900" s="333"/>
    </row>
    <row r="901" customFormat="false" ht="12" hidden="false" customHeight="true" outlineLevel="0" collapsed="false">
      <c r="A901" s="333"/>
      <c r="B901" s="333"/>
      <c r="C901" s="333"/>
      <c r="D901" s="333"/>
      <c r="E901" s="333"/>
      <c r="F901" s="333"/>
      <c r="G901" s="333"/>
      <c r="H901" s="333"/>
      <c r="I901" s="333"/>
      <c r="J901" s="333"/>
      <c r="K901" s="333"/>
      <c r="L901" s="333"/>
      <c r="M901" s="333"/>
      <c r="N901" s="333"/>
      <c r="O901" s="333"/>
      <c r="P901" s="333"/>
      <c r="Q901" s="333"/>
      <c r="R901" s="333"/>
      <c r="S901" s="333"/>
      <c r="T901" s="333"/>
      <c r="U901" s="333"/>
      <c r="V901" s="333"/>
      <c r="W901" s="333"/>
      <c r="X901" s="333"/>
      <c r="Y901" s="333"/>
      <c r="Z901" s="333"/>
    </row>
    <row r="902" customFormat="false" ht="12" hidden="false" customHeight="true" outlineLevel="0" collapsed="false">
      <c r="A902" s="333"/>
      <c r="B902" s="333"/>
      <c r="C902" s="333"/>
      <c r="D902" s="333"/>
      <c r="E902" s="333"/>
      <c r="F902" s="333"/>
      <c r="G902" s="333"/>
      <c r="H902" s="333"/>
      <c r="I902" s="333"/>
      <c r="J902" s="333"/>
      <c r="K902" s="333"/>
      <c r="L902" s="333"/>
      <c r="M902" s="333"/>
      <c r="N902" s="333"/>
      <c r="O902" s="333"/>
      <c r="P902" s="333"/>
      <c r="Q902" s="333"/>
      <c r="R902" s="333"/>
      <c r="S902" s="333"/>
      <c r="T902" s="333"/>
      <c r="U902" s="333"/>
      <c r="V902" s="333"/>
      <c r="W902" s="333"/>
      <c r="X902" s="333"/>
      <c r="Y902" s="333"/>
      <c r="Z902" s="333"/>
    </row>
    <row r="903" customFormat="false" ht="12" hidden="false" customHeight="true" outlineLevel="0" collapsed="false">
      <c r="A903" s="333"/>
      <c r="B903" s="333"/>
      <c r="C903" s="333"/>
      <c r="D903" s="333"/>
      <c r="E903" s="333"/>
      <c r="F903" s="333"/>
      <c r="G903" s="333"/>
      <c r="H903" s="333"/>
      <c r="I903" s="333"/>
      <c r="J903" s="333"/>
      <c r="K903" s="333"/>
      <c r="L903" s="333"/>
      <c r="M903" s="333"/>
      <c r="N903" s="333"/>
      <c r="O903" s="333"/>
      <c r="P903" s="333"/>
      <c r="Q903" s="333"/>
      <c r="R903" s="333"/>
      <c r="S903" s="333"/>
      <c r="T903" s="333"/>
      <c r="U903" s="333"/>
      <c r="V903" s="333"/>
      <c r="W903" s="333"/>
      <c r="X903" s="333"/>
      <c r="Y903" s="333"/>
      <c r="Z903" s="333"/>
    </row>
    <row r="904" customFormat="false" ht="12" hidden="false" customHeight="true" outlineLevel="0" collapsed="false">
      <c r="A904" s="333"/>
      <c r="B904" s="333"/>
      <c r="C904" s="333"/>
      <c r="D904" s="333"/>
      <c r="E904" s="333"/>
      <c r="F904" s="333"/>
      <c r="G904" s="333"/>
      <c r="H904" s="333"/>
      <c r="I904" s="333"/>
      <c r="J904" s="333"/>
      <c r="K904" s="333"/>
      <c r="L904" s="333"/>
      <c r="M904" s="333"/>
      <c r="N904" s="333"/>
      <c r="O904" s="333"/>
      <c r="P904" s="333"/>
      <c r="Q904" s="333"/>
      <c r="R904" s="333"/>
      <c r="S904" s="333"/>
      <c r="T904" s="333"/>
      <c r="U904" s="333"/>
      <c r="V904" s="333"/>
      <c r="W904" s="333"/>
      <c r="X904" s="333"/>
      <c r="Y904" s="333"/>
      <c r="Z904" s="333"/>
    </row>
    <row r="905" customFormat="false" ht="12" hidden="false" customHeight="true" outlineLevel="0" collapsed="false">
      <c r="A905" s="333"/>
      <c r="B905" s="333"/>
      <c r="C905" s="333"/>
      <c r="D905" s="333"/>
      <c r="E905" s="333"/>
      <c r="F905" s="333"/>
      <c r="G905" s="333"/>
      <c r="H905" s="333"/>
      <c r="I905" s="333"/>
      <c r="J905" s="333"/>
      <c r="K905" s="333"/>
      <c r="L905" s="333"/>
      <c r="M905" s="333"/>
      <c r="N905" s="333"/>
      <c r="O905" s="333"/>
      <c r="P905" s="333"/>
      <c r="Q905" s="333"/>
      <c r="R905" s="333"/>
      <c r="S905" s="333"/>
      <c r="T905" s="333"/>
      <c r="U905" s="333"/>
      <c r="V905" s="333"/>
      <c r="W905" s="333"/>
      <c r="X905" s="333"/>
      <c r="Y905" s="333"/>
      <c r="Z905" s="333"/>
    </row>
    <row r="906" customFormat="false" ht="12" hidden="false" customHeight="true" outlineLevel="0" collapsed="false">
      <c r="A906" s="333"/>
      <c r="B906" s="333"/>
      <c r="C906" s="333"/>
      <c r="D906" s="333"/>
      <c r="E906" s="333"/>
      <c r="F906" s="333"/>
      <c r="G906" s="333"/>
      <c r="H906" s="333"/>
      <c r="I906" s="333"/>
      <c r="J906" s="333"/>
      <c r="K906" s="333"/>
      <c r="L906" s="333"/>
      <c r="M906" s="333"/>
      <c r="N906" s="333"/>
      <c r="O906" s="333"/>
      <c r="P906" s="333"/>
      <c r="Q906" s="333"/>
      <c r="R906" s="333"/>
      <c r="S906" s="333"/>
      <c r="T906" s="333"/>
      <c r="U906" s="333"/>
      <c r="V906" s="333"/>
      <c r="W906" s="333"/>
      <c r="X906" s="333"/>
      <c r="Y906" s="333"/>
      <c r="Z906" s="333"/>
    </row>
    <row r="907" customFormat="false" ht="12" hidden="false" customHeight="true" outlineLevel="0" collapsed="false">
      <c r="A907" s="333"/>
      <c r="B907" s="333"/>
      <c r="C907" s="333"/>
      <c r="D907" s="333"/>
      <c r="E907" s="333"/>
      <c r="F907" s="333"/>
      <c r="G907" s="333"/>
      <c r="H907" s="333"/>
      <c r="I907" s="333"/>
      <c r="J907" s="333"/>
      <c r="K907" s="333"/>
      <c r="L907" s="333"/>
      <c r="M907" s="333"/>
      <c r="N907" s="333"/>
      <c r="O907" s="333"/>
      <c r="P907" s="333"/>
      <c r="Q907" s="333"/>
      <c r="R907" s="333"/>
      <c r="S907" s="333"/>
      <c r="T907" s="333"/>
      <c r="U907" s="333"/>
      <c r="V907" s="333"/>
      <c r="W907" s="333"/>
      <c r="X907" s="333"/>
      <c r="Y907" s="333"/>
      <c r="Z907" s="333"/>
    </row>
    <row r="908" customFormat="false" ht="12" hidden="false" customHeight="true" outlineLevel="0" collapsed="false">
      <c r="A908" s="333"/>
      <c r="B908" s="333"/>
      <c r="C908" s="333"/>
      <c r="D908" s="333"/>
      <c r="E908" s="333"/>
      <c r="F908" s="333"/>
      <c r="G908" s="333"/>
      <c r="H908" s="333"/>
      <c r="I908" s="333"/>
      <c r="J908" s="333"/>
      <c r="K908" s="333"/>
      <c r="L908" s="333"/>
      <c r="M908" s="333"/>
      <c r="N908" s="333"/>
      <c r="O908" s="333"/>
      <c r="P908" s="333"/>
      <c r="Q908" s="333"/>
      <c r="R908" s="333"/>
      <c r="S908" s="333"/>
      <c r="T908" s="333"/>
      <c r="U908" s="333"/>
      <c r="V908" s="333"/>
      <c r="W908" s="333"/>
      <c r="X908" s="333"/>
      <c r="Y908" s="333"/>
      <c r="Z908" s="333"/>
    </row>
    <row r="909" customFormat="false" ht="12" hidden="false" customHeight="true" outlineLevel="0" collapsed="false">
      <c r="A909" s="333"/>
      <c r="B909" s="333"/>
      <c r="C909" s="333"/>
      <c r="D909" s="333"/>
      <c r="E909" s="333"/>
      <c r="F909" s="333"/>
      <c r="G909" s="333"/>
      <c r="H909" s="333"/>
      <c r="I909" s="333"/>
      <c r="J909" s="333"/>
      <c r="K909" s="333"/>
      <c r="L909" s="333"/>
      <c r="M909" s="333"/>
      <c r="N909" s="333"/>
      <c r="O909" s="333"/>
      <c r="P909" s="333"/>
      <c r="Q909" s="333"/>
      <c r="R909" s="333"/>
      <c r="S909" s="333"/>
      <c r="T909" s="333"/>
      <c r="U909" s="333"/>
      <c r="V909" s="333"/>
      <c r="W909" s="333"/>
      <c r="X909" s="333"/>
      <c r="Y909" s="333"/>
      <c r="Z909" s="333"/>
    </row>
    <row r="910" customFormat="false" ht="12" hidden="false" customHeight="true" outlineLevel="0" collapsed="false">
      <c r="A910" s="333"/>
      <c r="B910" s="333"/>
      <c r="C910" s="333"/>
      <c r="D910" s="333"/>
      <c r="E910" s="333"/>
      <c r="F910" s="333"/>
      <c r="G910" s="333"/>
      <c r="H910" s="333"/>
      <c r="I910" s="333"/>
      <c r="J910" s="333"/>
      <c r="K910" s="333"/>
      <c r="L910" s="333"/>
      <c r="M910" s="333"/>
      <c r="N910" s="333"/>
      <c r="O910" s="333"/>
      <c r="P910" s="333"/>
      <c r="Q910" s="333"/>
      <c r="R910" s="333"/>
      <c r="S910" s="333"/>
      <c r="T910" s="333"/>
      <c r="U910" s="333"/>
      <c r="V910" s="333"/>
      <c r="W910" s="333"/>
      <c r="X910" s="333"/>
      <c r="Y910" s="333"/>
      <c r="Z910" s="333"/>
    </row>
    <row r="911" customFormat="false" ht="12" hidden="false" customHeight="true" outlineLevel="0" collapsed="false">
      <c r="A911" s="333"/>
      <c r="B911" s="333"/>
      <c r="C911" s="333"/>
      <c r="D911" s="333"/>
      <c r="E911" s="333"/>
      <c r="F911" s="333"/>
      <c r="G911" s="333"/>
      <c r="H911" s="333"/>
      <c r="I911" s="333"/>
      <c r="J911" s="333"/>
      <c r="K911" s="333"/>
      <c r="L911" s="333"/>
      <c r="M911" s="333"/>
      <c r="N911" s="333"/>
      <c r="O911" s="333"/>
      <c r="P911" s="333"/>
      <c r="Q911" s="333"/>
      <c r="R911" s="333"/>
      <c r="S911" s="333"/>
      <c r="T911" s="333"/>
      <c r="U911" s="333"/>
      <c r="V911" s="333"/>
      <c r="W911" s="333"/>
      <c r="X911" s="333"/>
      <c r="Y911" s="333"/>
      <c r="Z911" s="333"/>
    </row>
    <row r="912" customFormat="false" ht="12" hidden="false" customHeight="true" outlineLevel="0" collapsed="false">
      <c r="A912" s="333"/>
      <c r="B912" s="333"/>
      <c r="C912" s="333"/>
      <c r="D912" s="333"/>
      <c r="E912" s="333"/>
      <c r="F912" s="333"/>
      <c r="G912" s="333"/>
      <c r="H912" s="333"/>
      <c r="I912" s="333"/>
      <c r="J912" s="333"/>
      <c r="K912" s="333"/>
      <c r="L912" s="333"/>
      <c r="M912" s="333"/>
      <c r="N912" s="333"/>
      <c r="O912" s="333"/>
      <c r="P912" s="333"/>
      <c r="Q912" s="333"/>
      <c r="R912" s="333"/>
      <c r="S912" s="333"/>
      <c r="T912" s="333"/>
      <c r="U912" s="333"/>
      <c r="V912" s="333"/>
      <c r="W912" s="333"/>
      <c r="X912" s="333"/>
      <c r="Y912" s="333"/>
      <c r="Z912" s="333"/>
    </row>
    <row r="913" customFormat="false" ht="12" hidden="false" customHeight="true" outlineLevel="0" collapsed="false">
      <c r="A913" s="333"/>
      <c r="B913" s="333"/>
      <c r="C913" s="333"/>
      <c r="D913" s="333"/>
      <c r="E913" s="333"/>
      <c r="F913" s="333"/>
      <c r="G913" s="333"/>
      <c r="H913" s="333"/>
      <c r="I913" s="333"/>
      <c r="J913" s="333"/>
      <c r="K913" s="333"/>
      <c r="L913" s="333"/>
      <c r="M913" s="333"/>
      <c r="N913" s="333"/>
      <c r="O913" s="333"/>
      <c r="P913" s="333"/>
      <c r="Q913" s="333"/>
      <c r="R913" s="333"/>
      <c r="S913" s="333"/>
      <c r="T913" s="333"/>
      <c r="U913" s="333"/>
      <c r="V913" s="333"/>
      <c r="W913" s="333"/>
      <c r="X913" s="333"/>
      <c r="Y913" s="333"/>
      <c r="Z913" s="333"/>
    </row>
    <row r="914" customFormat="false" ht="12" hidden="false" customHeight="true" outlineLevel="0" collapsed="false">
      <c r="A914" s="333"/>
      <c r="B914" s="333"/>
      <c r="C914" s="333"/>
      <c r="D914" s="333"/>
      <c r="E914" s="333"/>
      <c r="F914" s="333"/>
      <c r="G914" s="333"/>
      <c r="H914" s="333"/>
      <c r="I914" s="333"/>
      <c r="J914" s="333"/>
      <c r="K914" s="333"/>
      <c r="L914" s="333"/>
      <c r="M914" s="333"/>
      <c r="N914" s="333"/>
      <c r="O914" s="333"/>
      <c r="P914" s="333"/>
      <c r="Q914" s="333"/>
      <c r="R914" s="333"/>
      <c r="S914" s="333"/>
      <c r="T914" s="333"/>
      <c r="U914" s="333"/>
      <c r="V914" s="333"/>
      <c r="W914" s="333"/>
      <c r="X914" s="333"/>
      <c r="Y914" s="333"/>
      <c r="Z914" s="333"/>
    </row>
    <row r="915" customFormat="false" ht="12" hidden="false" customHeight="true" outlineLevel="0" collapsed="false">
      <c r="A915" s="333"/>
      <c r="B915" s="333"/>
      <c r="C915" s="333"/>
      <c r="D915" s="333"/>
      <c r="E915" s="333"/>
      <c r="F915" s="333"/>
      <c r="G915" s="333"/>
      <c r="H915" s="333"/>
      <c r="I915" s="333"/>
      <c r="J915" s="333"/>
      <c r="K915" s="333"/>
      <c r="L915" s="333"/>
      <c r="M915" s="333"/>
      <c r="N915" s="333"/>
      <c r="O915" s="333"/>
      <c r="P915" s="333"/>
      <c r="Q915" s="333"/>
      <c r="R915" s="333"/>
      <c r="S915" s="333"/>
      <c r="T915" s="333"/>
      <c r="U915" s="333"/>
      <c r="V915" s="333"/>
      <c r="W915" s="333"/>
      <c r="X915" s="333"/>
      <c r="Y915" s="333"/>
      <c r="Z915" s="333"/>
    </row>
    <row r="916" customFormat="false" ht="12" hidden="false" customHeight="true" outlineLevel="0" collapsed="false">
      <c r="A916" s="333"/>
      <c r="B916" s="333"/>
      <c r="C916" s="333"/>
      <c r="D916" s="333"/>
      <c r="E916" s="333"/>
      <c r="F916" s="333"/>
      <c r="G916" s="333"/>
      <c r="H916" s="333"/>
      <c r="I916" s="333"/>
      <c r="J916" s="333"/>
      <c r="K916" s="333"/>
      <c r="L916" s="333"/>
      <c r="M916" s="333"/>
      <c r="N916" s="333"/>
      <c r="O916" s="333"/>
      <c r="P916" s="333"/>
      <c r="Q916" s="333"/>
      <c r="R916" s="333"/>
      <c r="S916" s="333"/>
      <c r="T916" s="333"/>
      <c r="U916" s="333"/>
      <c r="V916" s="333"/>
      <c r="W916" s="333"/>
      <c r="X916" s="333"/>
      <c r="Y916" s="333"/>
      <c r="Z916" s="333"/>
    </row>
    <row r="917" customFormat="false" ht="12" hidden="false" customHeight="true" outlineLevel="0" collapsed="false">
      <c r="A917" s="333"/>
      <c r="B917" s="333"/>
      <c r="C917" s="333"/>
      <c r="D917" s="333"/>
      <c r="E917" s="333"/>
      <c r="F917" s="333"/>
      <c r="G917" s="333"/>
      <c r="H917" s="333"/>
      <c r="I917" s="333"/>
      <c r="J917" s="333"/>
      <c r="K917" s="333"/>
      <c r="L917" s="333"/>
      <c r="M917" s="333"/>
      <c r="N917" s="333"/>
      <c r="O917" s="333"/>
      <c r="P917" s="333"/>
      <c r="Q917" s="333"/>
      <c r="R917" s="333"/>
      <c r="S917" s="333"/>
      <c r="T917" s="333"/>
      <c r="U917" s="333"/>
      <c r="V917" s="333"/>
      <c r="W917" s="333"/>
      <c r="X917" s="333"/>
      <c r="Y917" s="333"/>
      <c r="Z917" s="333"/>
    </row>
    <row r="918" customFormat="false" ht="12" hidden="false" customHeight="true" outlineLevel="0" collapsed="false">
      <c r="A918" s="333"/>
      <c r="B918" s="333"/>
      <c r="C918" s="333"/>
      <c r="D918" s="333"/>
      <c r="E918" s="333"/>
      <c r="F918" s="333"/>
      <c r="G918" s="333"/>
      <c r="H918" s="333"/>
      <c r="I918" s="333"/>
      <c r="J918" s="333"/>
      <c r="K918" s="333"/>
      <c r="L918" s="333"/>
      <c r="M918" s="333"/>
      <c r="N918" s="333"/>
      <c r="O918" s="333"/>
      <c r="P918" s="333"/>
      <c r="Q918" s="333"/>
      <c r="R918" s="333"/>
      <c r="S918" s="333"/>
      <c r="T918" s="333"/>
      <c r="U918" s="333"/>
      <c r="V918" s="333"/>
      <c r="W918" s="333"/>
      <c r="X918" s="333"/>
      <c r="Y918" s="333"/>
      <c r="Z918" s="333"/>
    </row>
    <row r="919" customFormat="false" ht="12" hidden="false" customHeight="true" outlineLevel="0" collapsed="false">
      <c r="A919" s="333"/>
      <c r="B919" s="333"/>
      <c r="C919" s="333"/>
      <c r="D919" s="333"/>
      <c r="E919" s="333"/>
      <c r="F919" s="333"/>
      <c r="G919" s="333"/>
      <c r="H919" s="333"/>
      <c r="I919" s="333"/>
      <c r="J919" s="333"/>
      <c r="K919" s="333"/>
      <c r="L919" s="333"/>
      <c r="M919" s="333"/>
      <c r="N919" s="333"/>
      <c r="O919" s="333"/>
      <c r="P919" s="333"/>
      <c r="Q919" s="333"/>
      <c r="R919" s="333"/>
      <c r="S919" s="333"/>
      <c r="T919" s="333"/>
      <c r="U919" s="333"/>
      <c r="V919" s="333"/>
      <c r="W919" s="333"/>
      <c r="X919" s="333"/>
      <c r="Y919" s="333"/>
      <c r="Z919" s="333"/>
    </row>
    <row r="920" customFormat="false" ht="12" hidden="false" customHeight="true" outlineLevel="0" collapsed="false">
      <c r="A920" s="333"/>
      <c r="B920" s="333"/>
      <c r="C920" s="333"/>
      <c r="D920" s="333"/>
      <c r="E920" s="333"/>
      <c r="F920" s="333"/>
      <c r="G920" s="333"/>
      <c r="H920" s="333"/>
      <c r="I920" s="333"/>
      <c r="J920" s="333"/>
      <c r="K920" s="333"/>
      <c r="L920" s="333"/>
      <c r="M920" s="333"/>
      <c r="N920" s="333"/>
      <c r="O920" s="333"/>
      <c r="P920" s="333"/>
      <c r="Q920" s="333"/>
      <c r="R920" s="333"/>
      <c r="S920" s="333"/>
      <c r="T920" s="333"/>
      <c r="U920" s="333"/>
      <c r="V920" s="333"/>
      <c r="W920" s="333"/>
      <c r="X920" s="333"/>
      <c r="Y920" s="333"/>
      <c r="Z920" s="333"/>
    </row>
    <row r="921" customFormat="false" ht="12" hidden="false" customHeight="true" outlineLevel="0" collapsed="false">
      <c r="A921" s="333"/>
      <c r="B921" s="333"/>
      <c r="C921" s="333"/>
      <c r="D921" s="333"/>
      <c r="E921" s="333"/>
      <c r="F921" s="333"/>
      <c r="G921" s="333"/>
      <c r="H921" s="333"/>
      <c r="I921" s="333"/>
      <c r="J921" s="333"/>
      <c r="K921" s="333"/>
      <c r="L921" s="333"/>
      <c r="M921" s="333"/>
      <c r="N921" s="333"/>
      <c r="O921" s="333"/>
      <c r="P921" s="333"/>
      <c r="Q921" s="333"/>
      <c r="R921" s="333"/>
      <c r="S921" s="333"/>
      <c r="T921" s="333"/>
      <c r="U921" s="333"/>
      <c r="V921" s="333"/>
      <c r="W921" s="333"/>
      <c r="X921" s="333"/>
      <c r="Y921" s="333"/>
      <c r="Z921" s="333"/>
    </row>
    <row r="922" customFormat="false" ht="12" hidden="false" customHeight="true" outlineLevel="0" collapsed="false">
      <c r="A922" s="333"/>
      <c r="B922" s="333"/>
      <c r="C922" s="333"/>
      <c r="D922" s="333"/>
      <c r="E922" s="333"/>
      <c r="F922" s="333"/>
      <c r="G922" s="333"/>
      <c r="H922" s="333"/>
      <c r="I922" s="333"/>
      <c r="J922" s="333"/>
      <c r="K922" s="333"/>
      <c r="L922" s="333"/>
      <c r="M922" s="333"/>
      <c r="N922" s="333"/>
      <c r="O922" s="333"/>
      <c r="P922" s="333"/>
      <c r="Q922" s="333"/>
      <c r="R922" s="333"/>
      <c r="S922" s="333"/>
      <c r="T922" s="333"/>
      <c r="U922" s="333"/>
      <c r="V922" s="333"/>
      <c r="W922" s="333"/>
      <c r="X922" s="333"/>
      <c r="Y922" s="333"/>
      <c r="Z922" s="333"/>
    </row>
    <row r="923" customFormat="false" ht="12" hidden="false" customHeight="true" outlineLevel="0" collapsed="false">
      <c r="A923" s="333"/>
      <c r="B923" s="333"/>
      <c r="C923" s="333"/>
      <c r="D923" s="333"/>
      <c r="E923" s="333"/>
      <c r="F923" s="333"/>
      <c r="G923" s="333"/>
      <c r="H923" s="333"/>
      <c r="I923" s="333"/>
      <c r="J923" s="333"/>
      <c r="K923" s="333"/>
      <c r="L923" s="333"/>
      <c r="M923" s="333"/>
      <c r="N923" s="333"/>
      <c r="O923" s="333"/>
      <c r="P923" s="333"/>
      <c r="Q923" s="333"/>
      <c r="R923" s="333"/>
      <c r="S923" s="333"/>
      <c r="T923" s="333"/>
      <c r="U923" s="333"/>
      <c r="V923" s="333"/>
      <c r="W923" s="333"/>
      <c r="X923" s="333"/>
      <c r="Y923" s="333"/>
      <c r="Z923" s="333"/>
    </row>
    <row r="924" customFormat="false" ht="12" hidden="false" customHeight="true" outlineLevel="0" collapsed="false">
      <c r="A924" s="333"/>
      <c r="B924" s="333"/>
      <c r="C924" s="333"/>
      <c r="D924" s="333"/>
      <c r="E924" s="333"/>
      <c r="F924" s="333"/>
      <c r="G924" s="333"/>
      <c r="H924" s="333"/>
      <c r="I924" s="333"/>
      <c r="J924" s="333"/>
      <c r="K924" s="333"/>
      <c r="L924" s="333"/>
      <c r="M924" s="333"/>
      <c r="N924" s="333"/>
      <c r="O924" s="333"/>
      <c r="P924" s="333"/>
      <c r="Q924" s="333"/>
      <c r="R924" s="333"/>
      <c r="S924" s="333"/>
      <c r="T924" s="333"/>
      <c r="U924" s="333"/>
      <c r="V924" s="333"/>
      <c r="W924" s="333"/>
      <c r="X924" s="333"/>
      <c r="Y924" s="333"/>
      <c r="Z924" s="333"/>
    </row>
    <row r="925" customFormat="false" ht="12" hidden="false" customHeight="true" outlineLevel="0" collapsed="false">
      <c r="A925" s="333"/>
      <c r="B925" s="333"/>
      <c r="C925" s="333"/>
      <c r="D925" s="333"/>
      <c r="E925" s="333"/>
      <c r="F925" s="333"/>
      <c r="G925" s="333"/>
      <c r="H925" s="333"/>
      <c r="I925" s="333"/>
      <c r="J925" s="333"/>
      <c r="K925" s="333"/>
      <c r="L925" s="333"/>
      <c r="M925" s="333"/>
      <c r="N925" s="333"/>
      <c r="O925" s="333"/>
      <c r="P925" s="333"/>
      <c r="Q925" s="333"/>
      <c r="R925" s="333"/>
      <c r="S925" s="333"/>
      <c r="T925" s="333"/>
      <c r="U925" s="333"/>
      <c r="V925" s="333"/>
      <c r="W925" s="333"/>
      <c r="X925" s="333"/>
      <c r="Y925" s="333"/>
      <c r="Z925" s="333"/>
    </row>
    <row r="926" customFormat="false" ht="12" hidden="false" customHeight="true" outlineLevel="0" collapsed="false">
      <c r="A926" s="333"/>
      <c r="B926" s="333"/>
      <c r="C926" s="333"/>
      <c r="D926" s="333"/>
      <c r="E926" s="333"/>
      <c r="F926" s="333"/>
      <c r="G926" s="333"/>
      <c r="H926" s="333"/>
      <c r="I926" s="333"/>
      <c r="J926" s="333"/>
      <c r="K926" s="333"/>
      <c r="L926" s="333"/>
      <c r="M926" s="333"/>
      <c r="N926" s="333"/>
      <c r="O926" s="333"/>
      <c r="P926" s="333"/>
      <c r="Q926" s="333"/>
      <c r="R926" s="333"/>
      <c r="S926" s="333"/>
      <c r="T926" s="333"/>
      <c r="U926" s="333"/>
      <c r="V926" s="333"/>
      <c r="W926" s="333"/>
      <c r="X926" s="333"/>
      <c r="Y926" s="333"/>
      <c r="Z926" s="333"/>
    </row>
    <row r="927" customFormat="false" ht="12" hidden="false" customHeight="true" outlineLevel="0" collapsed="false">
      <c r="A927" s="333"/>
      <c r="B927" s="333"/>
      <c r="C927" s="333"/>
      <c r="D927" s="333"/>
      <c r="E927" s="333"/>
      <c r="F927" s="333"/>
      <c r="G927" s="333"/>
      <c r="H927" s="333"/>
      <c r="I927" s="333"/>
      <c r="J927" s="333"/>
      <c r="K927" s="333"/>
      <c r="L927" s="333"/>
      <c r="M927" s="333"/>
      <c r="N927" s="333"/>
      <c r="O927" s="333"/>
      <c r="P927" s="333"/>
      <c r="Q927" s="333"/>
      <c r="R927" s="333"/>
      <c r="S927" s="333"/>
      <c r="T927" s="333"/>
      <c r="U927" s="333"/>
      <c r="V927" s="333"/>
      <c r="W927" s="333"/>
      <c r="X927" s="333"/>
      <c r="Y927" s="333"/>
      <c r="Z927" s="333"/>
    </row>
    <row r="928" customFormat="false" ht="12" hidden="false" customHeight="true" outlineLevel="0" collapsed="false">
      <c r="A928" s="333"/>
      <c r="B928" s="333"/>
      <c r="C928" s="333"/>
      <c r="D928" s="333"/>
      <c r="E928" s="333"/>
      <c r="F928" s="333"/>
      <c r="G928" s="333"/>
      <c r="H928" s="333"/>
      <c r="I928" s="333"/>
      <c r="J928" s="333"/>
      <c r="K928" s="333"/>
      <c r="L928" s="333"/>
      <c r="M928" s="333"/>
      <c r="N928" s="333"/>
      <c r="O928" s="333"/>
      <c r="P928" s="333"/>
      <c r="Q928" s="333"/>
      <c r="R928" s="333"/>
      <c r="S928" s="333"/>
      <c r="T928" s="333"/>
      <c r="U928" s="333"/>
      <c r="V928" s="333"/>
      <c r="W928" s="333"/>
      <c r="X928" s="333"/>
      <c r="Y928" s="333"/>
      <c r="Z928" s="333"/>
    </row>
    <row r="929" customFormat="false" ht="12" hidden="false" customHeight="true" outlineLevel="0" collapsed="false">
      <c r="A929" s="333"/>
      <c r="B929" s="333"/>
      <c r="C929" s="333"/>
      <c r="D929" s="333"/>
      <c r="E929" s="333"/>
      <c r="F929" s="333"/>
      <c r="G929" s="333"/>
      <c r="H929" s="333"/>
      <c r="I929" s="333"/>
      <c r="J929" s="333"/>
      <c r="K929" s="333"/>
      <c r="L929" s="333"/>
      <c r="M929" s="333"/>
      <c r="N929" s="333"/>
      <c r="O929" s="333"/>
      <c r="P929" s="333"/>
      <c r="Q929" s="333"/>
      <c r="R929" s="333"/>
      <c r="S929" s="333"/>
      <c r="T929" s="333"/>
      <c r="U929" s="333"/>
      <c r="V929" s="333"/>
      <c r="W929" s="333"/>
      <c r="X929" s="333"/>
      <c r="Y929" s="333"/>
      <c r="Z929" s="333"/>
    </row>
    <row r="930" customFormat="false" ht="12" hidden="false" customHeight="true" outlineLevel="0" collapsed="false">
      <c r="A930" s="333"/>
      <c r="B930" s="333"/>
      <c r="C930" s="333"/>
      <c r="D930" s="333"/>
      <c r="E930" s="333"/>
      <c r="F930" s="333"/>
      <c r="G930" s="333"/>
      <c r="H930" s="333"/>
      <c r="I930" s="333"/>
      <c r="J930" s="333"/>
      <c r="K930" s="333"/>
      <c r="L930" s="333"/>
      <c r="M930" s="333"/>
      <c r="N930" s="333"/>
      <c r="O930" s="333"/>
      <c r="P930" s="333"/>
      <c r="Q930" s="333"/>
      <c r="R930" s="333"/>
      <c r="S930" s="333"/>
      <c r="T930" s="333"/>
      <c r="U930" s="333"/>
      <c r="V930" s="333"/>
      <c r="W930" s="333"/>
      <c r="X930" s="333"/>
      <c r="Y930" s="333"/>
      <c r="Z930" s="333"/>
    </row>
    <row r="931" customFormat="false" ht="12" hidden="false" customHeight="true" outlineLevel="0" collapsed="false">
      <c r="A931" s="333"/>
      <c r="B931" s="333"/>
      <c r="C931" s="333"/>
      <c r="D931" s="333"/>
      <c r="E931" s="333"/>
      <c r="F931" s="333"/>
      <c r="G931" s="333"/>
      <c r="H931" s="333"/>
      <c r="I931" s="333"/>
      <c r="J931" s="333"/>
      <c r="K931" s="333"/>
      <c r="L931" s="333"/>
      <c r="M931" s="333"/>
      <c r="N931" s="333"/>
      <c r="O931" s="333"/>
      <c r="P931" s="333"/>
      <c r="Q931" s="333"/>
      <c r="R931" s="333"/>
      <c r="S931" s="333"/>
      <c r="T931" s="333"/>
      <c r="U931" s="333"/>
      <c r="V931" s="333"/>
      <c r="W931" s="333"/>
      <c r="X931" s="333"/>
      <c r="Y931" s="333"/>
      <c r="Z931" s="333"/>
    </row>
    <row r="932" customFormat="false" ht="12" hidden="false" customHeight="true" outlineLevel="0" collapsed="false">
      <c r="A932" s="333"/>
      <c r="B932" s="333"/>
      <c r="C932" s="333"/>
      <c r="D932" s="333"/>
      <c r="E932" s="333"/>
      <c r="F932" s="333"/>
      <c r="G932" s="333"/>
      <c r="H932" s="333"/>
      <c r="I932" s="333"/>
      <c r="J932" s="333"/>
      <c r="K932" s="333"/>
      <c r="L932" s="333"/>
      <c r="M932" s="333"/>
      <c r="N932" s="333"/>
      <c r="O932" s="333"/>
      <c r="P932" s="333"/>
      <c r="Q932" s="333"/>
      <c r="R932" s="333"/>
      <c r="S932" s="333"/>
      <c r="T932" s="333"/>
      <c r="U932" s="333"/>
      <c r="V932" s="333"/>
      <c r="W932" s="333"/>
      <c r="X932" s="333"/>
      <c r="Y932" s="333"/>
      <c r="Z932" s="333"/>
    </row>
    <row r="933" customFormat="false" ht="12" hidden="false" customHeight="true" outlineLevel="0" collapsed="false">
      <c r="A933" s="333"/>
      <c r="B933" s="333"/>
      <c r="C933" s="333"/>
      <c r="D933" s="333"/>
      <c r="E933" s="333"/>
      <c r="F933" s="333"/>
      <c r="G933" s="333"/>
      <c r="H933" s="333"/>
      <c r="I933" s="333"/>
      <c r="J933" s="333"/>
      <c r="K933" s="333"/>
      <c r="L933" s="333"/>
      <c r="M933" s="333"/>
      <c r="N933" s="333"/>
      <c r="O933" s="333"/>
      <c r="P933" s="333"/>
      <c r="Q933" s="333"/>
      <c r="R933" s="333"/>
      <c r="S933" s="333"/>
      <c r="T933" s="333"/>
      <c r="U933" s="333"/>
      <c r="V933" s="333"/>
      <c r="W933" s="333"/>
      <c r="X933" s="333"/>
      <c r="Y933" s="333"/>
      <c r="Z933" s="333"/>
    </row>
    <row r="934" customFormat="false" ht="12" hidden="false" customHeight="true" outlineLevel="0" collapsed="false">
      <c r="A934" s="333"/>
      <c r="B934" s="333"/>
      <c r="C934" s="333"/>
      <c r="D934" s="333"/>
      <c r="E934" s="333"/>
      <c r="F934" s="333"/>
      <c r="G934" s="333"/>
      <c r="H934" s="333"/>
      <c r="I934" s="333"/>
      <c r="J934" s="333"/>
      <c r="K934" s="333"/>
      <c r="L934" s="333"/>
      <c r="M934" s="333"/>
      <c r="N934" s="333"/>
      <c r="O934" s="333"/>
      <c r="P934" s="333"/>
      <c r="Q934" s="333"/>
      <c r="R934" s="333"/>
      <c r="S934" s="333"/>
      <c r="T934" s="333"/>
      <c r="U934" s="333"/>
      <c r="V934" s="333"/>
      <c r="W934" s="333"/>
      <c r="X934" s="333"/>
      <c r="Y934" s="333"/>
      <c r="Z934" s="333"/>
    </row>
    <row r="935" customFormat="false" ht="12" hidden="false" customHeight="true" outlineLevel="0" collapsed="false">
      <c r="A935" s="333"/>
      <c r="B935" s="333"/>
      <c r="C935" s="333"/>
      <c r="D935" s="333"/>
      <c r="E935" s="333"/>
      <c r="F935" s="333"/>
      <c r="G935" s="333"/>
      <c r="H935" s="333"/>
      <c r="I935" s="333"/>
      <c r="J935" s="333"/>
      <c r="K935" s="333"/>
      <c r="L935" s="333"/>
      <c r="M935" s="333"/>
      <c r="N935" s="333"/>
      <c r="O935" s="333"/>
      <c r="P935" s="333"/>
      <c r="Q935" s="333"/>
      <c r="R935" s="333"/>
      <c r="S935" s="333"/>
      <c r="T935" s="333"/>
      <c r="U935" s="333"/>
      <c r="V935" s="333"/>
      <c r="W935" s="333"/>
      <c r="X935" s="333"/>
      <c r="Y935" s="333"/>
      <c r="Z935" s="333"/>
    </row>
    <row r="936" customFormat="false" ht="12" hidden="false" customHeight="true" outlineLevel="0" collapsed="false">
      <c r="A936" s="333"/>
      <c r="B936" s="333"/>
      <c r="C936" s="333"/>
      <c r="D936" s="333"/>
      <c r="E936" s="333"/>
      <c r="F936" s="333"/>
      <c r="G936" s="333"/>
      <c r="H936" s="333"/>
      <c r="I936" s="333"/>
      <c r="J936" s="333"/>
      <c r="K936" s="333"/>
      <c r="L936" s="333"/>
      <c r="M936" s="333"/>
      <c r="N936" s="333"/>
      <c r="O936" s="333"/>
      <c r="P936" s="333"/>
      <c r="Q936" s="333"/>
      <c r="R936" s="333"/>
      <c r="S936" s="333"/>
      <c r="T936" s="333"/>
      <c r="U936" s="333"/>
      <c r="V936" s="333"/>
      <c r="W936" s="333"/>
      <c r="X936" s="333"/>
      <c r="Y936" s="333"/>
      <c r="Z936" s="333"/>
    </row>
    <row r="937" customFormat="false" ht="12" hidden="false" customHeight="true" outlineLevel="0" collapsed="false">
      <c r="A937" s="333"/>
      <c r="B937" s="333"/>
      <c r="C937" s="333"/>
      <c r="D937" s="333"/>
      <c r="E937" s="333"/>
      <c r="F937" s="333"/>
      <c r="G937" s="333"/>
      <c r="H937" s="333"/>
      <c r="I937" s="333"/>
      <c r="J937" s="333"/>
      <c r="K937" s="333"/>
      <c r="L937" s="333"/>
      <c r="M937" s="333"/>
      <c r="N937" s="333"/>
      <c r="O937" s="333"/>
      <c r="P937" s="333"/>
      <c r="Q937" s="333"/>
      <c r="R937" s="333"/>
      <c r="S937" s="333"/>
      <c r="T937" s="333"/>
      <c r="U937" s="333"/>
      <c r="V937" s="333"/>
      <c r="W937" s="333"/>
      <c r="X937" s="333"/>
      <c r="Y937" s="333"/>
      <c r="Z937" s="333"/>
    </row>
    <row r="938" customFormat="false" ht="12" hidden="false" customHeight="true" outlineLevel="0" collapsed="false">
      <c r="A938" s="333"/>
      <c r="B938" s="333"/>
      <c r="C938" s="333"/>
      <c r="D938" s="333"/>
      <c r="E938" s="333"/>
      <c r="F938" s="333"/>
      <c r="G938" s="333"/>
      <c r="H938" s="333"/>
      <c r="I938" s="333"/>
      <c r="J938" s="333"/>
      <c r="K938" s="333"/>
      <c r="L938" s="333"/>
      <c r="M938" s="333"/>
      <c r="N938" s="333"/>
      <c r="O938" s="333"/>
      <c r="P938" s="333"/>
      <c r="Q938" s="333"/>
      <c r="R938" s="333"/>
      <c r="S938" s="333"/>
      <c r="T938" s="333"/>
      <c r="U938" s="333"/>
      <c r="V938" s="333"/>
      <c r="W938" s="333"/>
      <c r="X938" s="333"/>
      <c r="Y938" s="333"/>
      <c r="Z938" s="333"/>
    </row>
    <row r="939" customFormat="false" ht="12" hidden="false" customHeight="true" outlineLevel="0" collapsed="false">
      <c r="A939" s="333"/>
      <c r="B939" s="333"/>
      <c r="C939" s="333"/>
      <c r="D939" s="333"/>
      <c r="E939" s="333"/>
      <c r="F939" s="333"/>
      <c r="G939" s="333"/>
      <c r="H939" s="333"/>
      <c r="I939" s="333"/>
      <c r="J939" s="333"/>
      <c r="K939" s="333"/>
      <c r="L939" s="333"/>
      <c r="M939" s="333"/>
      <c r="N939" s="333"/>
      <c r="O939" s="333"/>
      <c r="P939" s="333"/>
      <c r="Q939" s="333"/>
      <c r="R939" s="333"/>
      <c r="S939" s="333"/>
      <c r="T939" s="333"/>
      <c r="U939" s="333"/>
      <c r="V939" s="333"/>
      <c r="W939" s="333"/>
      <c r="X939" s="333"/>
      <c r="Y939" s="333"/>
      <c r="Z939" s="333"/>
    </row>
    <row r="940" customFormat="false" ht="12" hidden="false" customHeight="true" outlineLevel="0" collapsed="false">
      <c r="A940" s="333"/>
      <c r="B940" s="333"/>
      <c r="C940" s="333"/>
      <c r="D940" s="333"/>
      <c r="E940" s="333"/>
      <c r="F940" s="333"/>
      <c r="G940" s="333"/>
      <c r="H940" s="333"/>
      <c r="I940" s="333"/>
      <c r="J940" s="333"/>
      <c r="K940" s="333"/>
      <c r="L940" s="333"/>
      <c r="M940" s="333"/>
      <c r="N940" s="333"/>
      <c r="O940" s="333"/>
      <c r="P940" s="333"/>
      <c r="Q940" s="333"/>
      <c r="R940" s="333"/>
      <c r="S940" s="333"/>
      <c r="T940" s="333"/>
      <c r="U940" s="333"/>
      <c r="V940" s="333"/>
      <c r="W940" s="333"/>
      <c r="X940" s="333"/>
      <c r="Y940" s="333"/>
      <c r="Z940" s="333"/>
    </row>
    <row r="941" customFormat="false" ht="12" hidden="false" customHeight="true" outlineLevel="0" collapsed="false">
      <c r="A941" s="333"/>
      <c r="B941" s="333"/>
      <c r="C941" s="333"/>
      <c r="D941" s="333"/>
      <c r="E941" s="333"/>
      <c r="F941" s="333"/>
      <c r="G941" s="333"/>
      <c r="H941" s="333"/>
      <c r="I941" s="333"/>
      <c r="J941" s="333"/>
      <c r="K941" s="333"/>
      <c r="L941" s="333"/>
      <c r="M941" s="333"/>
      <c r="N941" s="333"/>
      <c r="O941" s="333"/>
      <c r="P941" s="333"/>
      <c r="Q941" s="333"/>
      <c r="R941" s="333"/>
      <c r="S941" s="333"/>
      <c r="T941" s="333"/>
      <c r="U941" s="333"/>
      <c r="V941" s="333"/>
      <c r="W941" s="333"/>
      <c r="X941" s="333"/>
      <c r="Y941" s="333"/>
      <c r="Z941" s="333"/>
    </row>
    <row r="942" customFormat="false" ht="12" hidden="false" customHeight="true" outlineLevel="0" collapsed="false">
      <c r="A942" s="333"/>
      <c r="B942" s="333"/>
      <c r="C942" s="333"/>
      <c r="D942" s="333"/>
      <c r="E942" s="333"/>
      <c r="F942" s="333"/>
      <c r="G942" s="333"/>
      <c r="H942" s="333"/>
      <c r="I942" s="333"/>
      <c r="J942" s="333"/>
      <c r="K942" s="333"/>
      <c r="L942" s="333"/>
      <c r="M942" s="333"/>
      <c r="N942" s="333"/>
      <c r="O942" s="333"/>
      <c r="P942" s="333"/>
      <c r="Q942" s="333"/>
      <c r="R942" s="333"/>
      <c r="S942" s="333"/>
      <c r="T942" s="333"/>
      <c r="U942" s="333"/>
      <c r="V942" s="333"/>
      <c r="W942" s="333"/>
      <c r="X942" s="333"/>
      <c r="Y942" s="333"/>
      <c r="Z942" s="333"/>
    </row>
    <row r="943" customFormat="false" ht="12" hidden="false" customHeight="true" outlineLevel="0" collapsed="false">
      <c r="A943" s="333"/>
      <c r="B943" s="333"/>
      <c r="C943" s="333"/>
      <c r="D943" s="333"/>
      <c r="E943" s="333"/>
      <c r="F943" s="333"/>
      <c r="G943" s="333"/>
      <c r="H943" s="333"/>
      <c r="I943" s="333"/>
      <c r="J943" s="333"/>
      <c r="K943" s="333"/>
      <c r="L943" s="333"/>
      <c r="M943" s="333"/>
      <c r="N943" s="333"/>
      <c r="O943" s="333"/>
      <c r="P943" s="333"/>
      <c r="Q943" s="333"/>
      <c r="R943" s="333"/>
      <c r="S943" s="333"/>
      <c r="T943" s="333"/>
      <c r="U943" s="333"/>
      <c r="V943" s="333"/>
      <c r="W943" s="333"/>
      <c r="X943" s="333"/>
      <c r="Y943" s="333"/>
      <c r="Z943" s="333"/>
    </row>
    <row r="944" customFormat="false" ht="12" hidden="false" customHeight="true" outlineLevel="0" collapsed="false">
      <c r="A944" s="333"/>
      <c r="B944" s="333"/>
      <c r="C944" s="333"/>
      <c r="D944" s="333"/>
      <c r="E944" s="333"/>
      <c r="F944" s="333"/>
      <c r="G944" s="333"/>
      <c r="H944" s="333"/>
      <c r="I944" s="333"/>
      <c r="J944" s="333"/>
      <c r="K944" s="333"/>
      <c r="L944" s="333"/>
      <c r="M944" s="333"/>
      <c r="N944" s="333"/>
      <c r="O944" s="333"/>
      <c r="P944" s="333"/>
      <c r="Q944" s="333"/>
      <c r="R944" s="333"/>
      <c r="S944" s="333"/>
      <c r="T944" s="333"/>
      <c r="U944" s="333"/>
      <c r="V944" s="333"/>
      <c r="W944" s="333"/>
      <c r="X944" s="333"/>
      <c r="Y944" s="333"/>
      <c r="Z944" s="333"/>
    </row>
    <row r="945" customFormat="false" ht="12" hidden="false" customHeight="true" outlineLevel="0" collapsed="false">
      <c r="A945" s="333"/>
      <c r="B945" s="333"/>
      <c r="C945" s="333"/>
      <c r="D945" s="333"/>
      <c r="E945" s="333"/>
      <c r="F945" s="333"/>
      <c r="G945" s="333"/>
      <c r="H945" s="333"/>
      <c r="I945" s="333"/>
      <c r="J945" s="333"/>
      <c r="K945" s="333"/>
      <c r="L945" s="333"/>
      <c r="M945" s="333"/>
      <c r="N945" s="333"/>
      <c r="O945" s="333"/>
      <c r="P945" s="333"/>
      <c r="Q945" s="333"/>
      <c r="R945" s="333"/>
      <c r="S945" s="333"/>
      <c r="T945" s="333"/>
      <c r="U945" s="333"/>
      <c r="V945" s="333"/>
      <c r="W945" s="333"/>
      <c r="X945" s="333"/>
      <c r="Y945" s="333"/>
      <c r="Z945" s="333"/>
    </row>
    <row r="946" customFormat="false" ht="12" hidden="false" customHeight="true" outlineLevel="0" collapsed="false">
      <c r="A946" s="333"/>
      <c r="B946" s="333"/>
      <c r="C946" s="333"/>
      <c r="D946" s="333"/>
      <c r="E946" s="333"/>
      <c r="F946" s="333"/>
      <c r="G946" s="333"/>
      <c r="H946" s="333"/>
      <c r="I946" s="333"/>
      <c r="J946" s="333"/>
      <c r="K946" s="333"/>
      <c r="L946" s="333"/>
      <c r="M946" s="333"/>
      <c r="N946" s="333"/>
      <c r="O946" s="333"/>
      <c r="P946" s="333"/>
      <c r="Q946" s="333"/>
      <c r="R946" s="333"/>
      <c r="S946" s="333"/>
      <c r="T946" s="333"/>
      <c r="U946" s="333"/>
      <c r="V946" s="333"/>
      <c r="W946" s="333"/>
      <c r="X946" s="333"/>
      <c r="Y946" s="333"/>
      <c r="Z946" s="333"/>
    </row>
    <row r="947" customFormat="false" ht="12" hidden="false" customHeight="true" outlineLevel="0" collapsed="false">
      <c r="A947" s="333"/>
      <c r="B947" s="333"/>
      <c r="C947" s="333"/>
      <c r="D947" s="333"/>
      <c r="E947" s="333"/>
      <c r="F947" s="333"/>
      <c r="G947" s="333"/>
      <c r="H947" s="333"/>
      <c r="I947" s="333"/>
      <c r="J947" s="333"/>
      <c r="K947" s="333"/>
      <c r="L947" s="333"/>
      <c r="M947" s="333"/>
      <c r="N947" s="333"/>
      <c r="O947" s="333"/>
      <c r="P947" s="333"/>
      <c r="Q947" s="333"/>
      <c r="R947" s="333"/>
      <c r="S947" s="333"/>
      <c r="T947" s="333"/>
      <c r="U947" s="333"/>
      <c r="V947" s="333"/>
      <c r="W947" s="333"/>
      <c r="X947" s="333"/>
      <c r="Y947" s="333"/>
      <c r="Z947" s="333"/>
    </row>
    <row r="948" customFormat="false" ht="12" hidden="false" customHeight="true" outlineLevel="0" collapsed="false">
      <c r="A948" s="333"/>
      <c r="B948" s="333"/>
      <c r="C948" s="333"/>
      <c r="D948" s="333"/>
      <c r="E948" s="333"/>
      <c r="F948" s="333"/>
      <c r="G948" s="333"/>
      <c r="H948" s="333"/>
      <c r="I948" s="333"/>
      <c r="J948" s="333"/>
      <c r="K948" s="333"/>
      <c r="L948" s="333"/>
      <c r="M948" s="333"/>
      <c r="N948" s="333"/>
      <c r="O948" s="333"/>
      <c r="P948" s="333"/>
      <c r="Q948" s="333"/>
      <c r="R948" s="333"/>
      <c r="S948" s="333"/>
      <c r="T948" s="333"/>
      <c r="U948" s="333"/>
      <c r="V948" s="333"/>
      <c r="W948" s="333"/>
      <c r="X948" s="333"/>
      <c r="Y948" s="333"/>
      <c r="Z948" s="333"/>
    </row>
    <row r="949" customFormat="false" ht="12" hidden="false" customHeight="true" outlineLevel="0" collapsed="false">
      <c r="A949" s="333"/>
      <c r="B949" s="333"/>
      <c r="C949" s="333"/>
      <c r="D949" s="333"/>
      <c r="E949" s="333"/>
      <c r="F949" s="333"/>
      <c r="G949" s="333"/>
      <c r="H949" s="333"/>
      <c r="I949" s="333"/>
      <c r="J949" s="333"/>
      <c r="K949" s="333"/>
      <c r="L949" s="333"/>
      <c r="M949" s="333"/>
      <c r="N949" s="333"/>
      <c r="O949" s="333"/>
      <c r="P949" s="333"/>
      <c r="Q949" s="333"/>
      <c r="R949" s="333"/>
      <c r="S949" s="333"/>
      <c r="T949" s="333"/>
      <c r="U949" s="333"/>
      <c r="V949" s="333"/>
      <c r="W949" s="333"/>
      <c r="X949" s="333"/>
      <c r="Y949" s="333"/>
      <c r="Z949" s="333"/>
    </row>
    <row r="950" customFormat="false" ht="12" hidden="false" customHeight="true" outlineLevel="0" collapsed="false">
      <c r="A950" s="333"/>
      <c r="B950" s="333"/>
      <c r="C950" s="333"/>
      <c r="D950" s="333"/>
      <c r="E950" s="333"/>
      <c r="F950" s="333"/>
      <c r="G950" s="333"/>
      <c r="H950" s="333"/>
      <c r="I950" s="333"/>
      <c r="J950" s="333"/>
      <c r="K950" s="333"/>
      <c r="L950" s="333"/>
      <c r="M950" s="333"/>
      <c r="N950" s="333"/>
      <c r="O950" s="333"/>
      <c r="P950" s="333"/>
      <c r="Q950" s="333"/>
      <c r="R950" s="333"/>
      <c r="S950" s="333"/>
      <c r="T950" s="333"/>
      <c r="U950" s="333"/>
      <c r="V950" s="333"/>
      <c r="W950" s="333"/>
      <c r="X950" s="333"/>
      <c r="Y950" s="333"/>
      <c r="Z950" s="333"/>
    </row>
    <row r="951" customFormat="false" ht="12" hidden="false" customHeight="true" outlineLevel="0" collapsed="false">
      <c r="A951" s="333"/>
      <c r="B951" s="333"/>
      <c r="C951" s="333"/>
      <c r="D951" s="333"/>
      <c r="E951" s="333"/>
      <c r="F951" s="333"/>
      <c r="G951" s="333"/>
      <c r="H951" s="333"/>
      <c r="I951" s="333"/>
      <c r="J951" s="333"/>
      <c r="K951" s="333"/>
      <c r="L951" s="333"/>
      <c r="M951" s="333"/>
      <c r="N951" s="333"/>
      <c r="O951" s="333"/>
      <c r="P951" s="333"/>
      <c r="Q951" s="333"/>
      <c r="R951" s="333"/>
      <c r="S951" s="333"/>
      <c r="T951" s="333"/>
      <c r="U951" s="333"/>
      <c r="V951" s="333"/>
      <c r="W951" s="333"/>
      <c r="X951" s="333"/>
      <c r="Y951" s="333"/>
      <c r="Z951" s="333"/>
    </row>
    <row r="952" customFormat="false" ht="12" hidden="false" customHeight="true" outlineLevel="0" collapsed="false">
      <c r="A952" s="333"/>
      <c r="B952" s="333"/>
      <c r="C952" s="333"/>
      <c r="D952" s="333"/>
      <c r="E952" s="333"/>
      <c r="F952" s="333"/>
      <c r="G952" s="333"/>
      <c r="H952" s="333"/>
      <c r="I952" s="333"/>
      <c r="J952" s="333"/>
      <c r="K952" s="333"/>
      <c r="L952" s="333"/>
      <c r="M952" s="333"/>
      <c r="N952" s="333"/>
      <c r="O952" s="333"/>
      <c r="P952" s="333"/>
      <c r="Q952" s="333"/>
      <c r="R952" s="333"/>
      <c r="S952" s="333"/>
      <c r="T952" s="333"/>
      <c r="U952" s="333"/>
      <c r="V952" s="333"/>
      <c r="W952" s="333"/>
      <c r="X952" s="333"/>
      <c r="Y952" s="333"/>
      <c r="Z952" s="333"/>
    </row>
    <row r="953" customFormat="false" ht="12" hidden="false" customHeight="true" outlineLevel="0" collapsed="false">
      <c r="A953" s="333"/>
      <c r="B953" s="333"/>
      <c r="C953" s="333"/>
      <c r="D953" s="333"/>
      <c r="E953" s="333"/>
      <c r="F953" s="333"/>
      <c r="G953" s="333"/>
      <c r="H953" s="333"/>
      <c r="I953" s="333"/>
      <c r="J953" s="333"/>
      <c r="K953" s="333"/>
      <c r="L953" s="333"/>
      <c r="M953" s="333"/>
      <c r="N953" s="333"/>
      <c r="O953" s="333"/>
      <c r="P953" s="333"/>
      <c r="Q953" s="333"/>
      <c r="R953" s="333"/>
      <c r="S953" s="333"/>
      <c r="T953" s="333"/>
      <c r="U953" s="333"/>
      <c r="V953" s="333"/>
      <c r="W953" s="333"/>
      <c r="X953" s="333"/>
      <c r="Y953" s="333"/>
      <c r="Z953" s="333"/>
    </row>
    <row r="954" customFormat="false" ht="12" hidden="false" customHeight="true" outlineLevel="0" collapsed="false">
      <c r="A954" s="333"/>
      <c r="B954" s="333"/>
      <c r="C954" s="333"/>
      <c r="D954" s="333"/>
      <c r="E954" s="333"/>
      <c r="F954" s="333"/>
      <c r="G954" s="333"/>
      <c r="H954" s="333"/>
      <c r="I954" s="333"/>
      <c r="J954" s="333"/>
      <c r="K954" s="333"/>
      <c r="L954" s="333"/>
      <c r="M954" s="333"/>
      <c r="N954" s="333"/>
      <c r="O954" s="333"/>
      <c r="P954" s="333"/>
      <c r="Q954" s="333"/>
      <c r="R954" s="333"/>
      <c r="S954" s="333"/>
      <c r="T954" s="333"/>
      <c r="U954" s="333"/>
      <c r="V954" s="333"/>
      <c r="W954" s="333"/>
      <c r="X954" s="333"/>
      <c r="Y954" s="333"/>
      <c r="Z954" s="333"/>
    </row>
    <row r="955" customFormat="false" ht="12" hidden="false" customHeight="true" outlineLevel="0" collapsed="false">
      <c r="A955" s="333"/>
      <c r="B955" s="333"/>
      <c r="C955" s="333"/>
      <c r="D955" s="333"/>
      <c r="E955" s="333"/>
      <c r="F955" s="333"/>
      <c r="G955" s="333"/>
      <c r="H955" s="333"/>
      <c r="I955" s="333"/>
      <c r="J955" s="333"/>
      <c r="K955" s="333"/>
      <c r="L955" s="333"/>
      <c r="M955" s="333"/>
      <c r="N955" s="333"/>
      <c r="O955" s="333"/>
      <c r="P955" s="333"/>
      <c r="Q955" s="333"/>
      <c r="R955" s="333"/>
      <c r="S955" s="333"/>
      <c r="T955" s="333"/>
      <c r="U955" s="333"/>
      <c r="V955" s="333"/>
      <c r="W955" s="333"/>
      <c r="X955" s="333"/>
      <c r="Y955" s="333"/>
      <c r="Z955" s="333"/>
    </row>
    <row r="956" customFormat="false" ht="12" hidden="false" customHeight="true" outlineLevel="0" collapsed="false">
      <c r="A956" s="333"/>
      <c r="B956" s="333"/>
      <c r="C956" s="333"/>
      <c r="D956" s="333"/>
      <c r="E956" s="333"/>
      <c r="F956" s="333"/>
      <c r="G956" s="333"/>
      <c r="H956" s="333"/>
      <c r="I956" s="333"/>
      <c r="J956" s="333"/>
      <c r="K956" s="333"/>
      <c r="L956" s="333"/>
      <c r="M956" s="333"/>
      <c r="N956" s="333"/>
      <c r="O956" s="333"/>
      <c r="P956" s="333"/>
      <c r="Q956" s="333"/>
      <c r="R956" s="333"/>
      <c r="S956" s="333"/>
      <c r="T956" s="333"/>
      <c r="U956" s="333"/>
      <c r="V956" s="333"/>
      <c r="W956" s="333"/>
      <c r="X956" s="333"/>
      <c r="Y956" s="333"/>
      <c r="Z956" s="333"/>
    </row>
    <row r="957" customFormat="false" ht="12" hidden="false" customHeight="true" outlineLevel="0" collapsed="false">
      <c r="A957" s="333"/>
      <c r="B957" s="333"/>
      <c r="C957" s="333"/>
      <c r="D957" s="333"/>
      <c r="E957" s="333"/>
      <c r="F957" s="333"/>
      <c r="G957" s="333"/>
      <c r="H957" s="333"/>
      <c r="I957" s="333"/>
      <c r="J957" s="333"/>
      <c r="K957" s="333"/>
      <c r="L957" s="333"/>
      <c r="M957" s="333"/>
      <c r="N957" s="333"/>
      <c r="O957" s="333"/>
      <c r="P957" s="333"/>
      <c r="Q957" s="333"/>
      <c r="R957" s="333"/>
      <c r="S957" s="333"/>
      <c r="T957" s="333"/>
      <c r="U957" s="333"/>
      <c r="V957" s="333"/>
      <c r="W957" s="333"/>
      <c r="X957" s="333"/>
      <c r="Y957" s="333"/>
      <c r="Z957" s="333"/>
    </row>
    <row r="958" customFormat="false" ht="12" hidden="false" customHeight="true" outlineLevel="0" collapsed="false">
      <c r="A958" s="333"/>
      <c r="B958" s="333"/>
      <c r="C958" s="333"/>
      <c r="D958" s="333"/>
      <c r="E958" s="333"/>
      <c r="F958" s="333"/>
      <c r="G958" s="333"/>
      <c r="H958" s="333"/>
      <c r="I958" s="333"/>
      <c r="J958" s="333"/>
      <c r="K958" s="333"/>
      <c r="L958" s="333"/>
      <c r="M958" s="333"/>
      <c r="N958" s="333"/>
      <c r="O958" s="333"/>
      <c r="P958" s="333"/>
      <c r="Q958" s="333"/>
      <c r="R958" s="333"/>
      <c r="S958" s="333"/>
      <c r="T958" s="333"/>
      <c r="U958" s="333"/>
      <c r="V958" s="333"/>
      <c r="W958" s="333"/>
      <c r="X958" s="333"/>
      <c r="Y958" s="333"/>
      <c r="Z958" s="333"/>
    </row>
    <row r="959" customFormat="false" ht="12" hidden="false" customHeight="true" outlineLevel="0" collapsed="false">
      <c r="A959" s="333"/>
      <c r="B959" s="333"/>
      <c r="C959" s="333"/>
      <c r="D959" s="333"/>
      <c r="E959" s="333"/>
      <c r="F959" s="333"/>
      <c r="G959" s="333"/>
      <c r="H959" s="333"/>
      <c r="I959" s="333"/>
      <c r="J959" s="333"/>
      <c r="K959" s="333"/>
      <c r="L959" s="333"/>
      <c r="M959" s="333"/>
      <c r="N959" s="333"/>
      <c r="O959" s="333"/>
      <c r="P959" s="333"/>
      <c r="Q959" s="333"/>
      <c r="R959" s="333"/>
      <c r="S959" s="333"/>
      <c r="T959" s="333"/>
      <c r="U959" s="333"/>
      <c r="V959" s="333"/>
      <c r="W959" s="333"/>
      <c r="X959" s="333"/>
      <c r="Y959" s="333"/>
      <c r="Z959" s="333"/>
    </row>
    <row r="960" customFormat="false" ht="12" hidden="false" customHeight="true" outlineLevel="0" collapsed="false">
      <c r="A960" s="333"/>
      <c r="B960" s="333"/>
      <c r="C960" s="333"/>
      <c r="D960" s="333"/>
      <c r="E960" s="333"/>
      <c r="F960" s="333"/>
      <c r="G960" s="333"/>
      <c r="H960" s="333"/>
      <c r="I960" s="333"/>
      <c r="J960" s="333"/>
      <c r="K960" s="333"/>
      <c r="L960" s="333"/>
      <c r="M960" s="333"/>
      <c r="N960" s="333"/>
      <c r="O960" s="333"/>
      <c r="P960" s="333"/>
      <c r="Q960" s="333"/>
      <c r="R960" s="333"/>
      <c r="S960" s="333"/>
      <c r="T960" s="333"/>
      <c r="U960" s="333"/>
      <c r="V960" s="333"/>
      <c r="W960" s="333"/>
      <c r="X960" s="333"/>
      <c r="Y960" s="333"/>
      <c r="Z960" s="333"/>
    </row>
    <row r="961" customFormat="false" ht="12" hidden="false" customHeight="true" outlineLevel="0" collapsed="false">
      <c r="A961" s="333"/>
      <c r="B961" s="333"/>
      <c r="C961" s="333"/>
      <c r="D961" s="333"/>
      <c r="E961" s="333"/>
      <c r="F961" s="333"/>
      <c r="G961" s="333"/>
      <c r="H961" s="333"/>
      <c r="I961" s="333"/>
      <c r="J961" s="333"/>
      <c r="K961" s="333"/>
      <c r="L961" s="333"/>
      <c r="M961" s="333"/>
      <c r="N961" s="333"/>
      <c r="O961" s="333"/>
      <c r="P961" s="333"/>
      <c r="Q961" s="333"/>
      <c r="R961" s="333"/>
      <c r="S961" s="333"/>
      <c r="T961" s="333"/>
      <c r="U961" s="333"/>
      <c r="V961" s="333"/>
      <c r="W961" s="333"/>
      <c r="X961" s="333"/>
      <c r="Y961" s="333"/>
      <c r="Z961" s="333"/>
    </row>
    <row r="962" customFormat="false" ht="12" hidden="false" customHeight="true" outlineLevel="0" collapsed="false">
      <c r="A962" s="333"/>
      <c r="B962" s="333"/>
      <c r="C962" s="333"/>
      <c r="D962" s="333"/>
      <c r="E962" s="333"/>
      <c r="F962" s="333"/>
      <c r="G962" s="333"/>
      <c r="H962" s="333"/>
      <c r="I962" s="333"/>
      <c r="J962" s="333"/>
      <c r="K962" s="333"/>
      <c r="L962" s="333"/>
      <c r="M962" s="333"/>
      <c r="N962" s="333"/>
      <c r="O962" s="333"/>
      <c r="P962" s="333"/>
      <c r="Q962" s="333"/>
      <c r="R962" s="333"/>
      <c r="S962" s="333"/>
      <c r="T962" s="333"/>
      <c r="U962" s="333"/>
      <c r="V962" s="333"/>
      <c r="W962" s="333"/>
      <c r="X962" s="333"/>
      <c r="Y962" s="333"/>
      <c r="Z962" s="333"/>
    </row>
    <row r="963" customFormat="false" ht="12" hidden="false" customHeight="true" outlineLevel="0" collapsed="false">
      <c r="A963" s="333"/>
      <c r="B963" s="333"/>
      <c r="C963" s="333"/>
      <c r="D963" s="333"/>
      <c r="E963" s="333"/>
      <c r="F963" s="333"/>
      <c r="G963" s="333"/>
      <c r="H963" s="333"/>
      <c r="I963" s="333"/>
      <c r="J963" s="333"/>
      <c r="K963" s="333"/>
      <c r="L963" s="333"/>
      <c r="M963" s="333"/>
      <c r="N963" s="333"/>
      <c r="O963" s="333"/>
      <c r="P963" s="333"/>
      <c r="Q963" s="333"/>
      <c r="R963" s="333"/>
      <c r="S963" s="333"/>
      <c r="T963" s="333"/>
      <c r="U963" s="333"/>
      <c r="V963" s="333"/>
      <c r="W963" s="333"/>
      <c r="X963" s="333"/>
      <c r="Y963" s="333"/>
      <c r="Z963" s="333"/>
    </row>
    <row r="964" customFormat="false" ht="12" hidden="false" customHeight="true" outlineLevel="0" collapsed="false">
      <c r="A964" s="333"/>
      <c r="B964" s="333"/>
      <c r="C964" s="333"/>
      <c r="D964" s="333"/>
      <c r="E964" s="333"/>
      <c r="F964" s="333"/>
      <c r="G964" s="333"/>
      <c r="H964" s="333"/>
      <c r="I964" s="333"/>
      <c r="J964" s="333"/>
      <c r="K964" s="333"/>
      <c r="L964" s="333"/>
      <c r="M964" s="333"/>
      <c r="N964" s="333"/>
      <c r="O964" s="333"/>
      <c r="P964" s="333"/>
      <c r="Q964" s="333"/>
      <c r="R964" s="333"/>
      <c r="S964" s="333"/>
      <c r="T964" s="333"/>
      <c r="U964" s="333"/>
      <c r="V964" s="333"/>
      <c r="W964" s="333"/>
      <c r="X964" s="333"/>
      <c r="Y964" s="333"/>
      <c r="Z964" s="333"/>
    </row>
    <row r="965" customFormat="false" ht="12" hidden="false" customHeight="true" outlineLevel="0" collapsed="false">
      <c r="A965" s="333"/>
      <c r="B965" s="333"/>
      <c r="C965" s="333"/>
      <c r="D965" s="333"/>
      <c r="E965" s="333"/>
      <c r="F965" s="333"/>
      <c r="G965" s="333"/>
      <c r="H965" s="333"/>
      <c r="I965" s="333"/>
      <c r="J965" s="333"/>
      <c r="K965" s="333"/>
      <c r="L965" s="333"/>
      <c r="M965" s="333"/>
      <c r="N965" s="333"/>
      <c r="O965" s="333"/>
      <c r="P965" s="333"/>
      <c r="Q965" s="333"/>
      <c r="R965" s="333"/>
      <c r="S965" s="333"/>
      <c r="T965" s="333"/>
      <c r="U965" s="333"/>
      <c r="V965" s="333"/>
      <c r="W965" s="333"/>
      <c r="X965" s="333"/>
      <c r="Y965" s="333"/>
      <c r="Z965" s="333"/>
    </row>
    <row r="966" customFormat="false" ht="12" hidden="false" customHeight="true" outlineLevel="0" collapsed="false">
      <c r="A966" s="333"/>
      <c r="B966" s="333"/>
      <c r="C966" s="333"/>
      <c r="D966" s="333"/>
      <c r="E966" s="333"/>
      <c r="F966" s="333"/>
      <c r="G966" s="333"/>
      <c r="H966" s="333"/>
      <c r="I966" s="333"/>
      <c r="J966" s="333"/>
      <c r="K966" s="333"/>
      <c r="L966" s="333"/>
      <c r="M966" s="333"/>
      <c r="N966" s="333"/>
      <c r="O966" s="333"/>
      <c r="P966" s="333"/>
      <c r="Q966" s="333"/>
      <c r="R966" s="333"/>
      <c r="S966" s="333"/>
      <c r="T966" s="333"/>
      <c r="U966" s="333"/>
      <c r="V966" s="333"/>
      <c r="W966" s="333"/>
      <c r="X966" s="333"/>
      <c r="Y966" s="333"/>
      <c r="Z966" s="333"/>
    </row>
    <row r="967" customFormat="false" ht="12" hidden="false" customHeight="true" outlineLevel="0" collapsed="false">
      <c r="A967" s="333"/>
      <c r="B967" s="333"/>
      <c r="C967" s="333"/>
      <c r="D967" s="333"/>
      <c r="E967" s="333"/>
      <c r="F967" s="333"/>
      <c r="G967" s="333"/>
      <c r="H967" s="333"/>
      <c r="I967" s="333"/>
      <c r="J967" s="333"/>
      <c r="K967" s="333"/>
      <c r="L967" s="333"/>
      <c r="M967" s="333"/>
      <c r="N967" s="333"/>
      <c r="O967" s="333"/>
      <c r="P967" s="333"/>
      <c r="Q967" s="333"/>
      <c r="R967" s="333"/>
      <c r="S967" s="333"/>
      <c r="T967" s="333"/>
      <c r="U967" s="333"/>
      <c r="V967" s="333"/>
      <c r="W967" s="333"/>
      <c r="X967" s="333"/>
      <c r="Y967" s="333"/>
      <c r="Z967" s="333"/>
    </row>
    <row r="968" customFormat="false" ht="12" hidden="false" customHeight="true" outlineLevel="0" collapsed="false">
      <c r="A968" s="333"/>
      <c r="B968" s="333"/>
      <c r="C968" s="333"/>
      <c r="D968" s="333"/>
      <c r="E968" s="333"/>
      <c r="F968" s="333"/>
      <c r="G968" s="333"/>
      <c r="H968" s="333"/>
      <c r="I968" s="333"/>
      <c r="J968" s="333"/>
      <c r="K968" s="333"/>
      <c r="L968" s="333"/>
      <c r="M968" s="333"/>
      <c r="N968" s="333"/>
      <c r="O968" s="333"/>
      <c r="P968" s="333"/>
      <c r="Q968" s="333"/>
      <c r="R968" s="333"/>
      <c r="S968" s="333"/>
      <c r="T968" s="333"/>
      <c r="U968" s="333"/>
      <c r="V968" s="333"/>
      <c r="W968" s="333"/>
      <c r="X968" s="333"/>
      <c r="Y968" s="333"/>
      <c r="Z968" s="333"/>
    </row>
    <row r="969" customFormat="false" ht="12" hidden="false" customHeight="true" outlineLevel="0" collapsed="false">
      <c r="A969" s="333"/>
      <c r="B969" s="333"/>
      <c r="C969" s="333"/>
      <c r="D969" s="333"/>
      <c r="E969" s="333"/>
      <c r="F969" s="333"/>
      <c r="G969" s="333"/>
      <c r="H969" s="333"/>
      <c r="I969" s="333"/>
      <c r="J969" s="333"/>
      <c r="K969" s="333"/>
      <c r="L969" s="333"/>
      <c r="M969" s="333"/>
      <c r="N969" s="333"/>
      <c r="O969" s="333"/>
      <c r="P969" s="333"/>
      <c r="Q969" s="333"/>
      <c r="R969" s="333"/>
      <c r="S969" s="333"/>
      <c r="T969" s="333"/>
      <c r="U969" s="333"/>
      <c r="V969" s="333"/>
      <c r="W969" s="333"/>
      <c r="X969" s="333"/>
      <c r="Y969" s="333"/>
      <c r="Z969" s="333"/>
    </row>
    <row r="970" customFormat="false" ht="12" hidden="false" customHeight="true" outlineLevel="0" collapsed="false">
      <c r="A970" s="333"/>
      <c r="B970" s="333"/>
      <c r="C970" s="333"/>
      <c r="D970" s="333"/>
      <c r="E970" s="333"/>
      <c r="F970" s="333"/>
      <c r="G970" s="333"/>
      <c r="H970" s="333"/>
      <c r="I970" s="333"/>
      <c r="J970" s="333"/>
      <c r="K970" s="333"/>
      <c r="L970" s="333"/>
      <c r="M970" s="333"/>
      <c r="N970" s="333"/>
      <c r="O970" s="333"/>
      <c r="P970" s="333"/>
      <c r="Q970" s="333"/>
      <c r="R970" s="333"/>
      <c r="S970" s="333"/>
      <c r="T970" s="333"/>
      <c r="U970" s="333"/>
      <c r="V970" s="333"/>
      <c r="W970" s="333"/>
      <c r="X970" s="333"/>
      <c r="Y970" s="333"/>
      <c r="Z970" s="333"/>
    </row>
    <row r="971" customFormat="false" ht="12" hidden="false" customHeight="true" outlineLevel="0" collapsed="false">
      <c r="A971" s="333"/>
      <c r="B971" s="333"/>
      <c r="C971" s="333"/>
      <c r="D971" s="333"/>
      <c r="E971" s="333"/>
      <c r="F971" s="333"/>
      <c r="G971" s="333"/>
      <c r="H971" s="333"/>
      <c r="I971" s="333"/>
      <c r="J971" s="333"/>
      <c r="K971" s="333"/>
      <c r="L971" s="333"/>
      <c r="M971" s="333"/>
      <c r="N971" s="333"/>
      <c r="O971" s="333"/>
      <c r="P971" s="333"/>
      <c r="Q971" s="333"/>
      <c r="R971" s="333"/>
      <c r="S971" s="333"/>
      <c r="T971" s="333"/>
      <c r="U971" s="333"/>
      <c r="V971" s="333"/>
      <c r="W971" s="333"/>
      <c r="X971" s="333"/>
      <c r="Y971" s="333"/>
      <c r="Z971" s="333"/>
    </row>
    <row r="972" customFormat="false" ht="12" hidden="false" customHeight="true" outlineLevel="0" collapsed="false">
      <c r="A972" s="333"/>
      <c r="B972" s="333"/>
      <c r="C972" s="333"/>
      <c r="D972" s="333"/>
      <c r="E972" s="333"/>
      <c r="F972" s="333"/>
      <c r="G972" s="333"/>
      <c r="H972" s="333"/>
      <c r="I972" s="333"/>
      <c r="J972" s="333"/>
      <c r="K972" s="333"/>
      <c r="L972" s="333"/>
      <c r="M972" s="333"/>
      <c r="N972" s="333"/>
      <c r="O972" s="333"/>
      <c r="P972" s="333"/>
      <c r="Q972" s="333"/>
      <c r="R972" s="333"/>
      <c r="S972" s="333"/>
      <c r="T972" s="333"/>
      <c r="U972" s="333"/>
      <c r="V972" s="333"/>
      <c r="W972" s="333"/>
      <c r="X972" s="333"/>
      <c r="Y972" s="333"/>
      <c r="Z972" s="333"/>
    </row>
    <row r="973" customFormat="false" ht="12" hidden="false" customHeight="true" outlineLevel="0" collapsed="false">
      <c r="A973" s="333"/>
      <c r="B973" s="333"/>
      <c r="C973" s="333"/>
      <c r="D973" s="333"/>
      <c r="E973" s="333"/>
      <c r="F973" s="333"/>
      <c r="G973" s="333"/>
      <c r="H973" s="333"/>
      <c r="I973" s="333"/>
      <c r="J973" s="333"/>
      <c r="K973" s="333"/>
      <c r="L973" s="333"/>
      <c r="M973" s="333"/>
      <c r="N973" s="333"/>
      <c r="O973" s="333"/>
      <c r="P973" s="333"/>
      <c r="Q973" s="333"/>
      <c r="R973" s="333"/>
      <c r="S973" s="333"/>
      <c r="T973" s="333"/>
      <c r="U973" s="333"/>
      <c r="V973" s="333"/>
      <c r="W973" s="333"/>
      <c r="X973" s="333"/>
      <c r="Y973" s="333"/>
      <c r="Z973" s="333"/>
    </row>
    <row r="974" customFormat="false" ht="12" hidden="false" customHeight="true" outlineLevel="0" collapsed="false">
      <c r="A974" s="333"/>
      <c r="B974" s="333"/>
      <c r="C974" s="333"/>
      <c r="D974" s="333"/>
      <c r="E974" s="333"/>
      <c r="F974" s="333"/>
      <c r="G974" s="333"/>
      <c r="H974" s="333"/>
      <c r="I974" s="333"/>
      <c r="J974" s="333"/>
      <c r="K974" s="333"/>
      <c r="L974" s="333"/>
      <c r="M974" s="333"/>
      <c r="N974" s="333"/>
      <c r="O974" s="333"/>
      <c r="P974" s="333"/>
      <c r="Q974" s="333"/>
      <c r="R974" s="333"/>
      <c r="S974" s="333"/>
      <c r="T974" s="333"/>
      <c r="U974" s="333"/>
      <c r="V974" s="333"/>
      <c r="W974" s="333"/>
      <c r="X974" s="333"/>
      <c r="Y974" s="333"/>
      <c r="Z974" s="333"/>
    </row>
    <row r="975" customFormat="false" ht="12" hidden="false" customHeight="true" outlineLevel="0" collapsed="false">
      <c r="A975" s="333"/>
      <c r="B975" s="333"/>
      <c r="C975" s="333"/>
      <c r="D975" s="333"/>
      <c r="E975" s="333"/>
      <c r="F975" s="333"/>
      <c r="G975" s="333"/>
      <c r="H975" s="333"/>
      <c r="I975" s="333"/>
      <c r="J975" s="333"/>
      <c r="K975" s="333"/>
      <c r="L975" s="333"/>
      <c r="M975" s="333"/>
      <c r="N975" s="333"/>
      <c r="O975" s="333"/>
      <c r="P975" s="333"/>
      <c r="Q975" s="333"/>
      <c r="R975" s="333"/>
      <c r="S975" s="333"/>
      <c r="T975" s="333"/>
      <c r="U975" s="333"/>
      <c r="V975" s="333"/>
      <c r="W975" s="333"/>
      <c r="X975" s="333"/>
      <c r="Y975" s="333"/>
      <c r="Z975" s="333"/>
    </row>
    <row r="976" customFormat="false" ht="12" hidden="false" customHeight="true" outlineLevel="0" collapsed="false">
      <c r="A976" s="333"/>
      <c r="B976" s="333"/>
      <c r="C976" s="333"/>
      <c r="D976" s="333"/>
      <c r="E976" s="333"/>
      <c r="F976" s="333"/>
      <c r="G976" s="333"/>
      <c r="H976" s="333"/>
      <c r="I976" s="333"/>
      <c r="J976" s="333"/>
      <c r="K976" s="333"/>
      <c r="L976" s="333"/>
      <c r="M976" s="333"/>
      <c r="N976" s="333"/>
      <c r="O976" s="333"/>
      <c r="P976" s="333"/>
      <c r="Q976" s="333"/>
      <c r="R976" s="333"/>
      <c r="S976" s="333"/>
      <c r="T976" s="333"/>
      <c r="U976" s="333"/>
      <c r="V976" s="333"/>
      <c r="W976" s="333"/>
      <c r="X976" s="333"/>
      <c r="Y976" s="333"/>
      <c r="Z976" s="333"/>
    </row>
    <row r="977" customFormat="false" ht="12" hidden="false" customHeight="true" outlineLevel="0" collapsed="false">
      <c r="A977" s="333"/>
      <c r="B977" s="333"/>
      <c r="C977" s="333"/>
      <c r="D977" s="333"/>
      <c r="E977" s="333"/>
      <c r="F977" s="333"/>
      <c r="G977" s="333"/>
      <c r="H977" s="333"/>
      <c r="I977" s="333"/>
      <c r="J977" s="333"/>
      <c r="K977" s="333"/>
      <c r="L977" s="333"/>
      <c r="M977" s="333"/>
      <c r="N977" s="333"/>
      <c r="O977" s="333"/>
      <c r="P977" s="333"/>
      <c r="Q977" s="333"/>
      <c r="R977" s="333"/>
      <c r="S977" s="333"/>
      <c r="T977" s="333"/>
      <c r="U977" s="333"/>
      <c r="V977" s="333"/>
      <c r="W977" s="333"/>
      <c r="X977" s="333"/>
      <c r="Y977" s="333"/>
      <c r="Z977" s="333"/>
    </row>
    <row r="978" customFormat="false" ht="12" hidden="false" customHeight="true" outlineLevel="0" collapsed="false">
      <c r="A978" s="333"/>
      <c r="B978" s="333"/>
      <c r="C978" s="333"/>
      <c r="D978" s="333"/>
      <c r="E978" s="333"/>
      <c r="F978" s="333"/>
      <c r="G978" s="333"/>
      <c r="H978" s="333"/>
      <c r="I978" s="333"/>
      <c r="J978" s="333"/>
      <c r="K978" s="333"/>
      <c r="L978" s="333"/>
      <c r="M978" s="333"/>
      <c r="N978" s="333"/>
      <c r="O978" s="333"/>
      <c r="P978" s="333"/>
      <c r="Q978" s="333"/>
      <c r="R978" s="333"/>
      <c r="S978" s="333"/>
      <c r="T978" s="333"/>
      <c r="U978" s="333"/>
      <c r="V978" s="333"/>
      <c r="W978" s="333"/>
      <c r="X978" s="333"/>
      <c r="Y978" s="333"/>
      <c r="Z978" s="333"/>
    </row>
    <row r="979" customFormat="false" ht="12" hidden="false" customHeight="true" outlineLevel="0" collapsed="false">
      <c r="A979" s="333"/>
      <c r="B979" s="333"/>
      <c r="C979" s="333"/>
      <c r="D979" s="333"/>
      <c r="E979" s="333"/>
      <c r="F979" s="333"/>
      <c r="G979" s="333"/>
      <c r="H979" s="333"/>
      <c r="I979" s="333"/>
      <c r="J979" s="333"/>
      <c r="K979" s="333"/>
      <c r="L979" s="333"/>
      <c r="M979" s="333"/>
      <c r="N979" s="333"/>
      <c r="O979" s="333"/>
      <c r="P979" s="333"/>
      <c r="Q979" s="333"/>
      <c r="R979" s="333"/>
      <c r="S979" s="333"/>
      <c r="T979" s="333"/>
      <c r="U979" s="333"/>
      <c r="V979" s="333"/>
      <c r="W979" s="333"/>
      <c r="X979" s="333"/>
      <c r="Y979" s="333"/>
      <c r="Z979" s="333"/>
    </row>
    <row r="980" customFormat="false" ht="12" hidden="false" customHeight="true" outlineLevel="0" collapsed="false">
      <c r="A980" s="333"/>
      <c r="B980" s="333"/>
      <c r="C980" s="333"/>
      <c r="D980" s="333"/>
      <c r="E980" s="333"/>
      <c r="F980" s="333"/>
      <c r="G980" s="333"/>
      <c r="H980" s="333"/>
      <c r="I980" s="333"/>
      <c r="J980" s="333"/>
      <c r="K980" s="333"/>
      <c r="L980" s="333"/>
      <c r="M980" s="333"/>
      <c r="N980" s="333"/>
      <c r="O980" s="333"/>
      <c r="P980" s="333"/>
      <c r="Q980" s="333"/>
      <c r="R980" s="333"/>
      <c r="S980" s="333"/>
      <c r="T980" s="333"/>
      <c r="U980" s="333"/>
      <c r="V980" s="333"/>
      <c r="W980" s="333"/>
      <c r="X980" s="333"/>
      <c r="Y980" s="333"/>
      <c r="Z980" s="333"/>
    </row>
    <row r="981" customFormat="false" ht="12" hidden="false" customHeight="true" outlineLevel="0" collapsed="false">
      <c r="A981" s="333"/>
      <c r="B981" s="333"/>
      <c r="C981" s="333"/>
      <c r="D981" s="333"/>
      <c r="E981" s="333"/>
      <c r="F981" s="333"/>
      <c r="G981" s="333"/>
      <c r="H981" s="333"/>
      <c r="I981" s="333"/>
      <c r="J981" s="333"/>
      <c r="K981" s="333"/>
      <c r="L981" s="333"/>
      <c r="M981" s="333"/>
      <c r="N981" s="333"/>
      <c r="O981" s="333"/>
      <c r="P981" s="333"/>
      <c r="Q981" s="333"/>
      <c r="R981" s="333"/>
      <c r="S981" s="333"/>
      <c r="T981" s="333"/>
      <c r="U981" s="333"/>
      <c r="V981" s="333"/>
      <c r="W981" s="333"/>
      <c r="X981" s="333"/>
      <c r="Y981" s="333"/>
      <c r="Z981" s="333"/>
    </row>
    <row r="982" customFormat="false" ht="12" hidden="false" customHeight="true" outlineLevel="0" collapsed="false">
      <c r="A982" s="333"/>
      <c r="B982" s="333"/>
      <c r="C982" s="333"/>
      <c r="D982" s="333"/>
      <c r="E982" s="333"/>
      <c r="F982" s="333"/>
      <c r="G982" s="333"/>
      <c r="H982" s="333"/>
      <c r="I982" s="333"/>
      <c r="J982" s="333"/>
      <c r="K982" s="333"/>
      <c r="L982" s="333"/>
      <c r="M982" s="333"/>
      <c r="N982" s="333"/>
      <c r="O982" s="333"/>
      <c r="P982" s="333"/>
      <c r="Q982" s="333"/>
      <c r="R982" s="333"/>
      <c r="S982" s="333"/>
      <c r="T982" s="333"/>
      <c r="U982" s="333"/>
      <c r="V982" s="333"/>
      <c r="W982" s="333"/>
      <c r="X982" s="333"/>
      <c r="Y982" s="333"/>
      <c r="Z982" s="333"/>
    </row>
    <row r="983" customFormat="false" ht="12" hidden="false" customHeight="true" outlineLevel="0" collapsed="false">
      <c r="A983" s="333"/>
      <c r="B983" s="333"/>
      <c r="C983" s="333"/>
      <c r="D983" s="333"/>
      <c r="E983" s="333"/>
      <c r="F983" s="333"/>
      <c r="G983" s="333"/>
      <c r="H983" s="333"/>
      <c r="I983" s="333"/>
      <c r="J983" s="333"/>
      <c r="K983" s="333"/>
      <c r="L983" s="333"/>
      <c r="M983" s="333"/>
      <c r="N983" s="333"/>
      <c r="O983" s="333"/>
      <c r="P983" s="333"/>
      <c r="Q983" s="333"/>
      <c r="R983" s="333"/>
      <c r="S983" s="333"/>
      <c r="T983" s="333"/>
      <c r="U983" s="333"/>
      <c r="V983" s="333"/>
      <c r="W983" s="333"/>
      <c r="X983" s="333"/>
      <c r="Y983" s="333"/>
      <c r="Z983" s="333"/>
    </row>
    <row r="984" customFormat="false" ht="12" hidden="false" customHeight="true" outlineLevel="0" collapsed="false">
      <c r="A984" s="333"/>
      <c r="B984" s="333"/>
      <c r="C984" s="333"/>
      <c r="D984" s="333"/>
      <c r="E984" s="333"/>
      <c r="F984" s="333"/>
      <c r="G984" s="333"/>
      <c r="H984" s="333"/>
      <c r="I984" s="333"/>
      <c r="J984" s="333"/>
      <c r="K984" s="333"/>
      <c r="L984" s="333"/>
      <c r="M984" s="333"/>
      <c r="N984" s="333"/>
      <c r="O984" s="333"/>
      <c r="P984" s="333"/>
      <c r="Q984" s="333"/>
      <c r="R984" s="333"/>
      <c r="S984" s="333"/>
      <c r="T984" s="333"/>
      <c r="U984" s="333"/>
      <c r="V984" s="333"/>
      <c r="W984" s="333"/>
      <c r="X984" s="333"/>
      <c r="Y984" s="333"/>
      <c r="Z984" s="333"/>
    </row>
    <row r="985" customFormat="false" ht="12" hidden="false" customHeight="true" outlineLevel="0" collapsed="false">
      <c r="A985" s="333"/>
      <c r="B985" s="333"/>
      <c r="C985" s="333"/>
      <c r="D985" s="333"/>
      <c r="E985" s="333"/>
      <c r="F985" s="333"/>
      <c r="G985" s="333"/>
      <c r="H985" s="333"/>
      <c r="I985" s="333"/>
      <c r="J985" s="333"/>
      <c r="K985" s="333"/>
      <c r="L985" s="333"/>
      <c r="M985" s="333"/>
      <c r="N985" s="333"/>
      <c r="O985" s="333"/>
      <c r="P985" s="333"/>
      <c r="Q985" s="333"/>
      <c r="R985" s="333"/>
      <c r="S985" s="333"/>
      <c r="T985" s="333"/>
      <c r="U985" s="333"/>
      <c r="V985" s="333"/>
      <c r="W985" s="333"/>
      <c r="X985" s="333"/>
      <c r="Y985" s="333"/>
      <c r="Z985" s="333"/>
    </row>
    <row r="986" customFormat="false" ht="12" hidden="false" customHeight="true" outlineLevel="0" collapsed="false">
      <c r="A986" s="333"/>
      <c r="B986" s="333"/>
      <c r="C986" s="333"/>
      <c r="D986" s="333"/>
      <c r="E986" s="333"/>
      <c r="F986" s="333"/>
      <c r="G986" s="333"/>
      <c r="H986" s="333"/>
      <c r="I986" s="333"/>
      <c r="J986" s="333"/>
      <c r="K986" s="333"/>
      <c r="L986" s="333"/>
      <c r="M986" s="333"/>
      <c r="N986" s="333"/>
      <c r="O986" s="333"/>
      <c r="P986" s="333"/>
      <c r="Q986" s="333"/>
      <c r="R986" s="333"/>
      <c r="S986" s="333"/>
      <c r="T986" s="333"/>
      <c r="U986" s="333"/>
      <c r="V986" s="333"/>
      <c r="W986" s="333"/>
      <c r="X986" s="333"/>
      <c r="Y986" s="333"/>
      <c r="Z986" s="333"/>
    </row>
    <row r="987" customFormat="false" ht="12" hidden="false" customHeight="true" outlineLevel="0" collapsed="false">
      <c r="A987" s="333"/>
      <c r="B987" s="333"/>
      <c r="C987" s="333"/>
      <c r="D987" s="333"/>
      <c r="E987" s="333"/>
      <c r="F987" s="333"/>
      <c r="G987" s="333"/>
      <c r="H987" s="333"/>
      <c r="I987" s="333"/>
      <c r="J987" s="333"/>
      <c r="K987" s="333"/>
      <c r="L987" s="333"/>
      <c r="M987" s="333"/>
      <c r="N987" s="333"/>
      <c r="O987" s="333"/>
      <c r="P987" s="333"/>
      <c r="Q987" s="333"/>
      <c r="R987" s="333"/>
      <c r="S987" s="333"/>
      <c r="T987" s="333"/>
      <c r="U987" s="333"/>
      <c r="V987" s="333"/>
      <c r="W987" s="333"/>
      <c r="X987" s="333"/>
      <c r="Y987" s="333"/>
      <c r="Z987" s="333"/>
    </row>
    <row r="988" customFormat="false" ht="12" hidden="false" customHeight="true" outlineLevel="0" collapsed="false">
      <c r="A988" s="333"/>
      <c r="B988" s="333"/>
      <c r="C988" s="333"/>
      <c r="D988" s="333"/>
      <c r="E988" s="333"/>
      <c r="F988" s="333"/>
      <c r="G988" s="333"/>
      <c r="H988" s="333"/>
      <c r="I988" s="333"/>
      <c r="J988" s="333"/>
      <c r="K988" s="333"/>
      <c r="L988" s="333"/>
      <c r="M988" s="333"/>
      <c r="N988" s="333"/>
      <c r="O988" s="333"/>
      <c r="P988" s="333"/>
      <c r="Q988" s="333"/>
      <c r="R988" s="333"/>
      <c r="S988" s="333"/>
      <c r="T988" s="333"/>
      <c r="U988" s="333"/>
      <c r="V988" s="333"/>
      <c r="W988" s="333"/>
      <c r="X988" s="333"/>
      <c r="Y988" s="333"/>
      <c r="Z988" s="333"/>
    </row>
    <row r="989" customFormat="false" ht="12" hidden="false" customHeight="true" outlineLevel="0" collapsed="false">
      <c r="A989" s="333"/>
      <c r="B989" s="333"/>
      <c r="C989" s="333"/>
      <c r="D989" s="333"/>
      <c r="E989" s="333"/>
      <c r="F989" s="333"/>
      <c r="G989" s="333"/>
      <c r="H989" s="333"/>
      <c r="I989" s="333"/>
      <c r="J989" s="333"/>
      <c r="K989" s="333"/>
      <c r="L989" s="333"/>
      <c r="M989" s="333"/>
      <c r="N989" s="333"/>
      <c r="O989" s="333"/>
      <c r="P989" s="333"/>
      <c r="Q989" s="333"/>
      <c r="R989" s="333"/>
      <c r="S989" s="333"/>
      <c r="T989" s="333"/>
      <c r="U989" s="333"/>
      <c r="V989" s="333"/>
      <c r="W989" s="333"/>
      <c r="X989" s="333"/>
      <c r="Y989" s="333"/>
      <c r="Z989" s="333"/>
    </row>
    <row r="990" customFormat="false" ht="12" hidden="false" customHeight="true" outlineLevel="0" collapsed="false">
      <c r="A990" s="333"/>
      <c r="B990" s="333"/>
      <c r="C990" s="333"/>
      <c r="D990" s="333"/>
      <c r="E990" s="333"/>
      <c r="F990" s="333"/>
      <c r="G990" s="333"/>
      <c r="H990" s="333"/>
      <c r="I990" s="333"/>
      <c r="J990" s="333"/>
      <c r="K990" s="333"/>
      <c r="L990" s="333"/>
      <c r="M990" s="333"/>
      <c r="N990" s="333"/>
      <c r="O990" s="333"/>
      <c r="P990" s="333"/>
      <c r="Q990" s="333"/>
      <c r="R990" s="333"/>
      <c r="S990" s="333"/>
      <c r="T990" s="333"/>
      <c r="U990" s="333"/>
      <c r="V990" s="333"/>
      <c r="W990" s="333"/>
      <c r="X990" s="333"/>
      <c r="Y990" s="333"/>
      <c r="Z990" s="333"/>
    </row>
    <row r="991" customFormat="false" ht="12" hidden="false" customHeight="true" outlineLevel="0" collapsed="false">
      <c r="A991" s="333"/>
      <c r="B991" s="333"/>
      <c r="C991" s="333"/>
      <c r="D991" s="333"/>
      <c r="E991" s="333"/>
      <c r="F991" s="333"/>
      <c r="G991" s="333"/>
      <c r="H991" s="333"/>
      <c r="I991" s="333"/>
      <c r="J991" s="333"/>
      <c r="K991" s="333"/>
      <c r="L991" s="333"/>
      <c r="M991" s="333"/>
      <c r="N991" s="333"/>
      <c r="O991" s="333"/>
      <c r="P991" s="333"/>
      <c r="Q991" s="333"/>
      <c r="R991" s="333"/>
      <c r="S991" s="333"/>
      <c r="T991" s="333"/>
      <c r="U991" s="333"/>
      <c r="V991" s="333"/>
      <c r="W991" s="333"/>
      <c r="X991" s="333"/>
      <c r="Y991" s="333"/>
      <c r="Z991" s="333"/>
    </row>
    <row r="992" customFormat="false" ht="12" hidden="false" customHeight="true" outlineLevel="0" collapsed="false">
      <c r="A992" s="333"/>
      <c r="B992" s="333"/>
      <c r="C992" s="333"/>
      <c r="D992" s="333"/>
      <c r="E992" s="333"/>
      <c r="F992" s="333"/>
      <c r="G992" s="333"/>
      <c r="H992" s="333"/>
      <c r="I992" s="333"/>
      <c r="J992" s="333"/>
      <c r="K992" s="333"/>
      <c r="L992" s="333"/>
      <c r="M992" s="333"/>
      <c r="N992" s="333"/>
      <c r="O992" s="333"/>
      <c r="P992" s="333"/>
      <c r="Q992" s="333"/>
      <c r="R992" s="333"/>
      <c r="S992" s="333"/>
      <c r="T992" s="333"/>
      <c r="U992" s="333"/>
      <c r="V992" s="333"/>
      <c r="W992" s="333"/>
      <c r="X992" s="333"/>
      <c r="Y992" s="333"/>
      <c r="Z992" s="333"/>
    </row>
    <row r="993" customFormat="false" ht="12" hidden="false" customHeight="true" outlineLevel="0" collapsed="false">
      <c r="A993" s="333"/>
      <c r="B993" s="333"/>
      <c r="C993" s="333"/>
      <c r="D993" s="333"/>
      <c r="E993" s="333"/>
      <c r="F993" s="333"/>
      <c r="G993" s="333"/>
      <c r="H993" s="333"/>
      <c r="I993" s="333"/>
      <c r="J993" s="333"/>
      <c r="K993" s="333"/>
      <c r="L993" s="333"/>
      <c r="M993" s="333"/>
      <c r="N993" s="333"/>
      <c r="O993" s="333"/>
      <c r="P993" s="333"/>
      <c r="Q993" s="333"/>
      <c r="R993" s="333"/>
      <c r="S993" s="333"/>
      <c r="T993" s="333"/>
      <c r="U993" s="333"/>
      <c r="V993" s="333"/>
      <c r="W993" s="333"/>
      <c r="X993" s="333"/>
      <c r="Y993" s="333"/>
      <c r="Z993" s="333"/>
    </row>
    <row r="994" customFormat="false" ht="12" hidden="false" customHeight="true" outlineLevel="0" collapsed="false">
      <c r="A994" s="333"/>
      <c r="B994" s="333"/>
      <c r="C994" s="333"/>
      <c r="D994" s="333"/>
      <c r="E994" s="333"/>
      <c r="F994" s="333"/>
      <c r="G994" s="333"/>
      <c r="H994" s="333"/>
      <c r="I994" s="333"/>
      <c r="J994" s="333"/>
      <c r="K994" s="333"/>
      <c r="L994" s="333"/>
      <c r="M994" s="333"/>
      <c r="N994" s="333"/>
      <c r="O994" s="333"/>
      <c r="P994" s="333"/>
      <c r="Q994" s="333"/>
      <c r="R994" s="333"/>
      <c r="S994" s="333"/>
      <c r="T994" s="333"/>
      <c r="U994" s="333"/>
      <c r="V994" s="333"/>
      <c r="W994" s="333"/>
      <c r="X994" s="333"/>
      <c r="Y994" s="333"/>
      <c r="Z994" s="333"/>
    </row>
    <row r="995" customFormat="false" ht="12" hidden="false" customHeight="true" outlineLevel="0" collapsed="false">
      <c r="A995" s="333"/>
      <c r="B995" s="333"/>
      <c r="C995" s="333"/>
      <c r="D995" s="333"/>
      <c r="E995" s="333"/>
      <c r="F995" s="333"/>
      <c r="G995" s="333"/>
      <c r="H995" s="333"/>
      <c r="I995" s="333"/>
      <c r="J995" s="333"/>
      <c r="K995" s="333"/>
      <c r="L995" s="333"/>
      <c r="M995" s="333"/>
      <c r="N995" s="333"/>
      <c r="O995" s="333"/>
      <c r="P995" s="333"/>
      <c r="Q995" s="333"/>
      <c r="R995" s="333"/>
      <c r="S995" s="333"/>
      <c r="T995" s="333"/>
      <c r="U995" s="333"/>
      <c r="V995" s="333"/>
      <c r="W995" s="333"/>
      <c r="X995" s="333"/>
      <c r="Y995" s="333"/>
      <c r="Z995" s="333"/>
    </row>
    <row r="996" customFormat="false" ht="12" hidden="false" customHeight="true" outlineLevel="0" collapsed="false">
      <c r="A996" s="333"/>
      <c r="B996" s="333"/>
      <c r="C996" s="333"/>
      <c r="D996" s="333"/>
      <c r="E996" s="333"/>
      <c r="F996" s="333"/>
      <c r="G996" s="333"/>
      <c r="H996" s="333"/>
      <c r="I996" s="333"/>
      <c r="J996" s="333"/>
      <c r="K996" s="333"/>
      <c r="L996" s="333"/>
      <c r="M996" s="333"/>
      <c r="N996" s="333"/>
      <c r="O996" s="333"/>
      <c r="P996" s="333"/>
      <c r="Q996" s="333"/>
      <c r="R996" s="333"/>
      <c r="S996" s="333"/>
      <c r="T996" s="333"/>
      <c r="U996" s="333"/>
      <c r="V996" s="333"/>
      <c r="W996" s="333"/>
      <c r="X996" s="333"/>
      <c r="Y996" s="333"/>
      <c r="Z996" s="333"/>
    </row>
    <row r="997" customFormat="false" ht="12" hidden="false" customHeight="true" outlineLevel="0" collapsed="false">
      <c r="A997" s="333"/>
      <c r="B997" s="333"/>
      <c r="C997" s="333"/>
      <c r="D997" s="333"/>
      <c r="E997" s="333"/>
      <c r="F997" s="333"/>
      <c r="G997" s="333"/>
      <c r="H997" s="333"/>
      <c r="I997" s="333"/>
      <c r="J997" s="333"/>
      <c r="K997" s="333"/>
      <c r="L997" s="333"/>
      <c r="M997" s="333"/>
      <c r="N997" s="333"/>
      <c r="O997" s="333"/>
      <c r="P997" s="333"/>
      <c r="Q997" s="333"/>
      <c r="R997" s="333"/>
      <c r="S997" s="333"/>
      <c r="T997" s="333"/>
      <c r="U997" s="333"/>
      <c r="V997" s="333"/>
      <c r="W997" s="333"/>
      <c r="X997" s="333"/>
      <c r="Y997" s="333"/>
      <c r="Z997" s="333"/>
    </row>
    <row r="998" customFormat="false" ht="12" hidden="false" customHeight="true" outlineLevel="0" collapsed="false">
      <c r="A998" s="333"/>
      <c r="B998" s="333"/>
      <c r="C998" s="333"/>
      <c r="D998" s="333"/>
      <c r="E998" s="333"/>
      <c r="F998" s="333"/>
      <c r="G998" s="333"/>
      <c r="H998" s="333"/>
      <c r="I998" s="333"/>
      <c r="J998" s="333"/>
      <c r="K998" s="333"/>
      <c r="L998" s="333"/>
      <c r="M998" s="333"/>
      <c r="N998" s="333"/>
      <c r="O998" s="333"/>
      <c r="P998" s="333"/>
      <c r="Q998" s="333"/>
      <c r="R998" s="333"/>
      <c r="S998" s="333"/>
      <c r="T998" s="333"/>
      <c r="U998" s="333"/>
      <c r="V998" s="333"/>
      <c r="W998" s="333"/>
      <c r="X998" s="333"/>
      <c r="Y998" s="333"/>
      <c r="Z998" s="333"/>
    </row>
    <row r="999" customFormat="false" ht="12" hidden="false" customHeight="true" outlineLevel="0" collapsed="false">
      <c r="A999" s="333"/>
      <c r="B999" s="333"/>
      <c r="C999" s="333"/>
      <c r="D999" s="333"/>
      <c r="E999" s="333"/>
      <c r="F999" s="333"/>
      <c r="G999" s="333"/>
      <c r="H999" s="333"/>
      <c r="I999" s="333"/>
      <c r="J999" s="333"/>
      <c r="K999" s="333"/>
      <c r="L999" s="333"/>
      <c r="M999" s="333"/>
      <c r="N999" s="333"/>
      <c r="O999" s="333"/>
      <c r="P999" s="333"/>
      <c r="Q999" s="333"/>
      <c r="R999" s="333"/>
      <c r="S999" s="333"/>
      <c r="T999" s="333"/>
      <c r="U999" s="333"/>
      <c r="V999" s="333"/>
      <c r="W999" s="333"/>
      <c r="X999" s="333"/>
      <c r="Y999" s="333"/>
      <c r="Z999" s="333"/>
    </row>
    <row r="1000" customFormat="false" ht="12" hidden="false" customHeight="true" outlineLevel="0" collapsed="false">
      <c r="A1000" s="333"/>
      <c r="B1000" s="333"/>
      <c r="C1000" s="333"/>
      <c r="D1000" s="333"/>
      <c r="E1000" s="333"/>
      <c r="F1000" s="333"/>
      <c r="G1000" s="333"/>
      <c r="H1000" s="333"/>
      <c r="I1000" s="333"/>
      <c r="J1000" s="333"/>
      <c r="K1000" s="333"/>
      <c r="L1000" s="333"/>
      <c r="M1000" s="333"/>
      <c r="N1000" s="333"/>
      <c r="O1000" s="333"/>
      <c r="P1000" s="333"/>
      <c r="Q1000" s="333"/>
      <c r="R1000" s="333"/>
      <c r="S1000" s="333"/>
      <c r="T1000" s="333"/>
      <c r="U1000" s="333"/>
      <c r="V1000" s="333"/>
      <c r="W1000" s="333"/>
      <c r="X1000" s="333"/>
      <c r="Y1000" s="333"/>
      <c r="Z1000" s="333"/>
    </row>
  </sheetData>
  <mergeCells count="125">
    <mergeCell ref="B3:C3"/>
    <mergeCell ref="B6:D6"/>
    <mergeCell ref="B7:C7"/>
    <mergeCell ref="B8:C8"/>
    <mergeCell ref="B9:C9"/>
    <mergeCell ref="B12:B23"/>
    <mergeCell ref="I12:I23"/>
    <mergeCell ref="J12:J23"/>
    <mergeCell ref="B24:B35"/>
    <mergeCell ref="I24:I35"/>
    <mergeCell ref="J24:J35"/>
    <mergeCell ref="B36:B47"/>
    <mergeCell ref="I36:I47"/>
    <mergeCell ref="J36:J47"/>
    <mergeCell ref="B48:B59"/>
    <mergeCell ref="I48:I59"/>
    <mergeCell ref="J48:J59"/>
    <mergeCell ref="B60:B71"/>
    <mergeCell ref="I60:I71"/>
    <mergeCell ref="J60:J71"/>
    <mergeCell ref="B72:B83"/>
    <mergeCell ref="I72:I83"/>
    <mergeCell ref="J72:J83"/>
    <mergeCell ref="B84:B95"/>
    <mergeCell ref="I84:I95"/>
    <mergeCell ref="J84:J95"/>
    <mergeCell ref="B96:B107"/>
    <mergeCell ref="I96:I107"/>
    <mergeCell ref="J96:J107"/>
    <mergeCell ref="B108:B119"/>
    <mergeCell ref="I108:I119"/>
    <mergeCell ref="J108:J119"/>
    <mergeCell ref="B120:B131"/>
    <mergeCell ref="I120:I131"/>
    <mergeCell ref="J120:J131"/>
    <mergeCell ref="B132:B143"/>
    <mergeCell ref="I132:I143"/>
    <mergeCell ref="J132:J143"/>
    <mergeCell ref="B144:B155"/>
    <mergeCell ref="I144:I155"/>
    <mergeCell ref="J144:J155"/>
    <mergeCell ref="B156:B167"/>
    <mergeCell ref="I156:I167"/>
    <mergeCell ref="J156:J167"/>
    <mergeCell ref="B168:B179"/>
    <mergeCell ref="I168:I179"/>
    <mergeCell ref="J168:J179"/>
    <mergeCell ref="B180:B191"/>
    <mergeCell ref="I180:I191"/>
    <mergeCell ref="J180:J191"/>
    <mergeCell ref="B192:B203"/>
    <mergeCell ref="I192:I203"/>
    <mergeCell ref="J192:J203"/>
    <mergeCell ref="B204:B215"/>
    <mergeCell ref="I204:I215"/>
    <mergeCell ref="J204:J215"/>
    <mergeCell ref="B216:B227"/>
    <mergeCell ref="I216:I227"/>
    <mergeCell ref="J216:J227"/>
    <mergeCell ref="B228:B239"/>
    <mergeCell ref="I228:I239"/>
    <mergeCell ref="J228:J239"/>
    <mergeCell ref="B240:B251"/>
    <mergeCell ref="I240:I251"/>
    <mergeCell ref="J240:J251"/>
    <mergeCell ref="B252:B263"/>
    <mergeCell ref="I252:I263"/>
    <mergeCell ref="J252:J263"/>
    <mergeCell ref="B264:B275"/>
    <mergeCell ref="I264:I275"/>
    <mergeCell ref="J264:J275"/>
    <mergeCell ref="B276:B287"/>
    <mergeCell ref="I276:I287"/>
    <mergeCell ref="J276:J287"/>
    <mergeCell ref="B288:B299"/>
    <mergeCell ref="I288:I299"/>
    <mergeCell ref="J288:J299"/>
    <mergeCell ref="B300:B311"/>
    <mergeCell ref="I300:I311"/>
    <mergeCell ref="J300:J311"/>
    <mergeCell ref="B312:B323"/>
    <mergeCell ref="I312:I323"/>
    <mergeCell ref="J312:J323"/>
    <mergeCell ref="B324:B335"/>
    <mergeCell ref="I324:I335"/>
    <mergeCell ref="J324:J335"/>
    <mergeCell ref="B336:B347"/>
    <mergeCell ref="I336:I347"/>
    <mergeCell ref="J336:J347"/>
    <mergeCell ref="B348:B359"/>
    <mergeCell ref="I348:I359"/>
    <mergeCell ref="J348:J359"/>
    <mergeCell ref="B360:B371"/>
    <mergeCell ref="I360:I371"/>
    <mergeCell ref="J360:J371"/>
    <mergeCell ref="B372:B383"/>
    <mergeCell ref="I372:I383"/>
    <mergeCell ref="J372:J383"/>
    <mergeCell ref="B384:B395"/>
    <mergeCell ref="I384:I395"/>
    <mergeCell ref="J384:J395"/>
    <mergeCell ref="B396:B407"/>
    <mergeCell ref="I396:I407"/>
    <mergeCell ref="J396:J407"/>
    <mergeCell ref="B408:B419"/>
    <mergeCell ref="I408:I419"/>
    <mergeCell ref="J408:J419"/>
    <mergeCell ref="B420:B431"/>
    <mergeCell ref="I420:I431"/>
    <mergeCell ref="J420:J431"/>
    <mergeCell ref="B432:B443"/>
    <mergeCell ref="I432:I443"/>
    <mergeCell ref="J432:J443"/>
    <mergeCell ref="B444:B455"/>
    <mergeCell ref="I444:I455"/>
    <mergeCell ref="J444:J455"/>
    <mergeCell ref="B456:B467"/>
    <mergeCell ref="I456:I467"/>
    <mergeCell ref="J456:J467"/>
    <mergeCell ref="B468:B479"/>
    <mergeCell ref="I468:I479"/>
    <mergeCell ref="J468:J479"/>
    <mergeCell ref="B480:B491"/>
    <mergeCell ref="I480:I491"/>
    <mergeCell ref="J480:J491"/>
  </mergeCells>
  <hyperlinks>
    <hyperlink ref="B3" r:id="rId1" display="pauanto.com"/>
  </hyperlinks>
  <printOptions headings="false" gridLines="false" gridLinesSet="true" horizontalCentered="true" verticalCentered="true"/>
  <pageMargins left="0.161111111111111" right="0.358333333333333" top="0.409722222222222" bottom="0.409722222222222" header="0.511805555555555" footer="0.511805555555555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2021-01-22T18:00:47Z</dcterms:created>
  <dc:creator>AntonioJuan.Marquez</dc:creator>
  <dc:description/>
  <dc:language>es-ES</dc:language>
  <cp:lastModifiedBy/>
  <dcterms:modified xsi:type="dcterms:W3CDTF">2025-07-13T20:17:05Z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