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Documents\proyectos-web\inversorhouse-web\"/>
    </mc:Choice>
  </mc:AlternateContent>
  <xr:revisionPtr revIDLastSave="0" documentId="13_ncr:1_{026717AC-B8BE-4C82-A865-0E065DCADDB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Hoja 1" sheetId="1" r:id="rId1"/>
  </sheets>
  <definedNames>
    <definedName name="_xlnm._FilterDatabase" localSheetId="0">'Hoja 1'!$A$1:$G$27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B28" i="1"/>
  <c r="F28" i="1"/>
  <c r="J28" i="1"/>
  <c r="H28" i="1"/>
  <c r="M27" i="1"/>
  <c r="I27" i="1"/>
  <c r="L27" i="1" s="1"/>
  <c r="M26" i="1"/>
  <c r="I26" i="1"/>
  <c r="L26" i="1" s="1"/>
  <c r="M25" i="1"/>
  <c r="I25" i="1"/>
  <c r="L25" i="1" s="1"/>
  <c r="M24" i="1"/>
  <c r="I24" i="1"/>
  <c r="M23" i="1"/>
  <c r="I23" i="1"/>
  <c r="L23" i="1" s="1"/>
  <c r="M22" i="1"/>
  <c r="I22" i="1"/>
  <c r="L22" i="1" s="1"/>
  <c r="M21" i="1"/>
  <c r="I21" i="1"/>
  <c r="L21" i="1" s="1"/>
  <c r="M20" i="1"/>
  <c r="I20" i="1"/>
  <c r="L20" i="1" s="1"/>
  <c r="M19" i="1"/>
  <c r="I19" i="1"/>
  <c r="L19" i="1" s="1"/>
  <c r="M18" i="1"/>
  <c r="I18" i="1"/>
  <c r="L18" i="1" s="1"/>
  <c r="M17" i="1"/>
  <c r="I17" i="1"/>
  <c r="L17" i="1" s="1"/>
  <c r="M16" i="1"/>
  <c r="I16" i="1"/>
  <c r="L16" i="1" s="1"/>
  <c r="M15" i="1"/>
  <c r="I15" i="1"/>
  <c r="L15" i="1" s="1"/>
  <c r="M14" i="1"/>
  <c r="I14" i="1"/>
  <c r="L14" i="1" s="1"/>
  <c r="M13" i="1"/>
  <c r="I13" i="1"/>
  <c r="L13" i="1" s="1"/>
  <c r="M12" i="1"/>
  <c r="I12" i="1"/>
  <c r="L12" i="1" s="1"/>
  <c r="M11" i="1"/>
  <c r="I11" i="1"/>
  <c r="L11" i="1" s="1"/>
  <c r="M10" i="1"/>
  <c r="I10" i="1"/>
  <c r="L10" i="1" s="1"/>
  <c r="M9" i="1"/>
  <c r="I9" i="1"/>
  <c r="L9" i="1" s="1"/>
  <c r="M8" i="1"/>
  <c r="I8" i="1"/>
  <c r="L8" i="1" s="1"/>
  <c r="M7" i="1"/>
  <c r="I7" i="1"/>
  <c r="L7" i="1" s="1"/>
  <c r="M6" i="1"/>
  <c r="I6" i="1"/>
  <c r="L6" i="1" s="1"/>
  <c r="M5" i="1"/>
  <c r="I5" i="1"/>
  <c r="L5" i="1" s="1"/>
  <c r="M4" i="1"/>
  <c r="I4" i="1"/>
  <c r="L4" i="1" s="1"/>
  <c r="M3" i="1"/>
  <c r="I3" i="1"/>
  <c r="L3" i="1" s="1"/>
  <c r="M2" i="1"/>
  <c r="I2" i="1"/>
  <c r="L2" i="1" s="1"/>
  <c r="K28" i="1" l="1"/>
  <c r="M28" i="1"/>
  <c r="I28" i="1"/>
  <c r="L24" i="1"/>
  <c r="L28" i="1" s="1"/>
</calcChain>
</file>

<file path=xl/sharedStrings.xml><?xml version="1.0" encoding="utf-8"?>
<sst xmlns="http://schemas.openxmlformats.org/spreadsheetml/2006/main" count="171" uniqueCount="71">
  <si>
    <t>Subtipología Proteo</t>
  </si>
  <si>
    <t>CCAA</t>
  </si>
  <si>
    <t>Provincia</t>
  </si>
  <si>
    <t>Localidad</t>
  </si>
  <si>
    <t>Precio Ask</t>
  </si>
  <si>
    <t>Ocupación</t>
  </si>
  <si>
    <t>Idealista Media</t>
  </si>
  <si>
    <t>Piso</t>
  </si>
  <si>
    <t>Madrid, Comunidad de</t>
  </si>
  <si>
    <t>Madrid</t>
  </si>
  <si>
    <t>6702715VK4760B0001IG</t>
  </si>
  <si>
    <t>Casa adosada</t>
  </si>
  <si>
    <t>Andalucía</t>
  </si>
  <si>
    <t>Málaga</t>
  </si>
  <si>
    <t>1719212VF0711N0001SB</t>
  </si>
  <si>
    <t>0942234UF7604S0176QF</t>
  </si>
  <si>
    <t>4742106UF5644S0001ZK</t>
  </si>
  <si>
    <t>3929103UF3432N0009UG</t>
  </si>
  <si>
    <t>1058106UF7615N0008KM</t>
  </si>
  <si>
    <t>1039302UF7613N0006GP</t>
  </si>
  <si>
    <t>Comunitat Valenciana</t>
  </si>
  <si>
    <t>Alicante</t>
  </si>
  <si>
    <t>0105905YH2500E0050KS</t>
  </si>
  <si>
    <t>9988632YH1498H0012UU</t>
  </si>
  <si>
    <t>4104807YH1340S0001XG</t>
  </si>
  <si>
    <t>4318603XH9641N0003LO</t>
  </si>
  <si>
    <t>7283402XH8778S0002GW</t>
  </si>
  <si>
    <t>Valencia</t>
  </si>
  <si>
    <t>9834302YJ2793D0008OA</t>
  </si>
  <si>
    <t>4824709YJ2742D0022LT</t>
  </si>
  <si>
    <t>8252604YJ3985S0001SH</t>
  </si>
  <si>
    <t>Casa aislada</t>
  </si>
  <si>
    <t>2686702YJ1728N0001DQ</t>
  </si>
  <si>
    <t>8207203YJ1780N0023FB</t>
  </si>
  <si>
    <t>2167002YJ2326N0026WQ</t>
  </si>
  <si>
    <t>1769912YJ2316N0002OW</t>
  </si>
  <si>
    <t>9517706YJ2791H0009IF</t>
  </si>
  <si>
    <t>46017A035002170001OL</t>
  </si>
  <si>
    <t>9834312YJ2793D0004XU</t>
  </si>
  <si>
    <t>Cataluña</t>
  </si>
  <si>
    <t>Barcelona</t>
  </si>
  <si>
    <t>5325015DG7152N0001GD</t>
  </si>
  <si>
    <t>6412019DG1061B0006AR</t>
  </si>
  <si>
    <t>Girona</t>
  </si>
  <si>
    <t>2542108DG8124S0020LX</t>
  </si>
  <si>
    <t>3118801DG8331N0006GG</t>
  </si>
  <si>
    <t>SÍ</t>
  </si>
  <si>
    <t>Total de propiedades</t>
  </si>
  <si>
    <t>Totales</t>
  </si>
  <si>
    <t>Idealista MIN</t>
  </si>
  <si>
    <t>Idealista MAX</t>
  </si>
  <si>
    <t>Rent. MIN</t>
  </si>
  <si>
    <t>Rent Media</t>
  </si>
  <si>
    <t>Rent. MAX</t>
  </si>
  <si>
    <t>Ref. Catastral</t>
  </si>
  <si>
    <t>Velez-Malaga</t>
  </si>
  <si>
    <t>Malaga</t>
  </si>
  <si>
    <t>Cartama</t>
  </si>
  <si>
    <t>Marbella</t>
  </si>
  <si>
    <t>Alicante/Alacant</t>
  </si>
  <si>
    <t>Santa Pola</t>
  </si>
  <si>
    <t>Petrer</t>
  </si>
  <si>
    <t>Villena</t>
  </si>
  <si>
    <t>Sagunto</t>
  </si>
  <si>
    <t>Riba-Roja De Turia</t>
  </si>
  <si>
    <t>Alaquas</t>
  </si>
  <si>
    <t>Alzira</t>
  </si>
  <si>
    <t>Palafolls</t>
  </si>
  <si>
    <t>Terrassa</t>
  </si>
  <si>
    <t>Blanes</t>
  </si>
  <si>
    <t>Caldes De Malavella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</si>
</sst>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\ %"/>
    <numFmt numFmtId="170" formatCode="#,##0\ &quot;€&quot;"/>
    <numFmt numFmtId="173" formatCode="#,##0&quot; €&quot;"/>
  </numFmts>
  <fonts count="2" x14ac:knownFonts="1">
    <font>
      <sz val="10"/>
      <color rgb="FF000000"/>
      <name val="Arial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6">
    <xf numFmtId="0" fontId="0" fillId="0" borderId="0" xfId="0"/>
    <xf numFmtId="166" fontId="0" fillId="0" borderId="0" xfId="0" applyNumberFormat="1"/>
    <xf numFmtId="10" fontId="1" fillId="0" borderId="0" xfId="1" applyNumberFormat="1"/>
    <xf numFmtId="9" fontId="1" fillId="0" borderId="0" xfId="1"/>
    <xf numFmtId="170" fontId="0" fillId="0" borderId="0" xfId="0" applyNumberFormat="1"/>
    <xf numFmtId="173" fontId="0" fillId="0" borderId="0" xfId="0" applyNumberFormat="1"/>
  </cellXfs>
  <cellStyles count="2">
    <cellStyle name="Normal" xfId="0" builtinId="0"/>
    <cellStyle name="Porcentaje" xfId="1" builtinId="5"/>
  </cellStyles>
  <dxfs count="16">
    <dxf>
      <font>
        <b val="0"/>
        <i val="0"/>
        <sz val="10"/>
        <color rgb="FFCC0000"/>
        <name val="Arial"/>
        <charset val="1"/>
      </font>
    </dxf>
    <dxf>
      <font>
        <b val="0"/>
        <i val="0"/>
        <sz val="10"/>
        <color rgb="FFCC0000"/>
        <name val="Arial"/>
        <charset val="1"/>
      </font>
    </dxf>
    <dxf>
      <numFmt numFmtId="166" formatCode="0.00\ %"/>
    </dxf>
    <dxf>
      <numFmt numFmtId="166" formatCode="0.00\ %"/>
    </dxf>
    <dxf>
      <numFmt numFmtId="166" formatCode="0.00\ %"/>
    </dxf>
    <dxf>
      <numFmt numFmtId="173" formatCode="#,##0&quot; €&quot;"/>
    </dxf>
    <dxf>
      <numFmt numFmtId="173" formatCode="#,##0&quot; €&quot;"/>
    </dxf>
    <dxf>
      <numFmt numFmtId="173" formatCode="#,##0&quot; €&quot;"/>
    </dxf>
    <dxf>
      <numFmt numFmtId="173" formatCode="#,##0&quot; €&quot;"/>
    </dxf>
    <dxf>
      <numFmt numFmtId="173" formatCode="#,##0&quot; €&quot;"/>
    </dxf>
    <dxf>
      <numFmt numFmtId="14" formatCode="0.00%"/>
    </dxf>
    <dxf>
      <numFmt numFmtId="14" formatCode="0.00%"/>
    </dxf>
    <dxf>
      <numFmt numFmtId="170" formatCode="#,##0\ &quot;€&quot;"/>
    </dxf>
    <dxf>
      <numFmt numFmtId="170" formatCode="#,##0\ &quot;€&quot;"/>
    </dxf>
    <dxf>
      <numFmt numFmtId="170" formatCode="#,##0\ &quot;€&quot;"/>
    </dxf>
    <dxf>
      <numFmt numFmtId="170" formatCode="#,##0\ &quot;€&quot;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M28" totalsRowCount="1">
  <autoFilter ref="A1:M27" xr:uid="{00000000-0009-0000-0100-000001000000}"/>
  <tableColumns count="13">
    <tableColumn id="3" xr3:uid="{00000000-0010-0000-0000-000003000000}" name="Subtipología Proteo" totalsRowLabel="Total de propiedades"/>
    <tableColumn id="5" xr3:uid="{00000000-0010-0000-0000-000005000000}" name="CCAA" totalsRowFunction="count"/>
    <tableColumn id="6" xr3:uid="{00000000-0010-0000-0000-000006000000}" name="Provincia"/>
    <tableColumn id="7" xr3:uid="{00000000-0010-0000-0000-000007000000}" name="Localidad"/>
    <tableColumn id="10" xr3:uid="{00000000-0010-0000-0000-00000A000000}" name="Ref. Catastral" totalsRowLabel="Totales"/>
    <tableColumn id="11" xr3:uid="{00000000-0010-0000-0000-00000B000000}" name="Precio Ask" totalsRowFunction="sum" dataDxfId="15" totalsRowDxfId="9"/>
    <tableColumn id="12" xr3:uid="{00000000-0010-0000-0000-00000C000000}" name="Ocupación" totalsRowDxfId="8"/>
    <tableColumn id="13" xr3:uid="{00000000-0010-0000-0000-00000D000000}" name="Idealista MIN" totalsRowFunction="sum" dataDxfId="14" totalsRowDxfId="7"/>
    <tableColumn id="15" xr3:uid="{00000000-0010-0000-0000-00000F000000}" name="Idealista Media" totalsRowFunction="sum" dataDxfId="13" totalsRowDxfId="6">
      <calculatedColumnFormula>(H2+J2)/2</calculatedColumnFormula>
    </tableColumn>
    <tableColumn id="14" xr3:uid="{00000000-0010-0000-0000-00000E000000}" name="Idealista MAX" totalsRowFunction="sum" dataDxfId="12" totalsRowDxfId="5"/>
    <tableColumn id="1" xr3:uid="{0CAC5A93-2A1A-42A5-B465-CA3FD1D3066B}" name="Rent. MIN" totalsRowFunction="average" totalsRowDxfId="4" dataCellStyle="Porcentaje">
      <calculatedColumnFormula>(Tabla1[[#This Row],[Idealista MIN]]-Tabla1[[#This Row],[Precio Ask]])/Tabla1[[#This Row],[Precio Ask]]</calculatedColumnFormula>
    </tableColumn>
    <tableColumn id="16" xr3:uid="{00000000-0010-0000-0000-000010000000}" name="Rent Media" totalsRowFunction="average" dataDxfId="11" totalsRowDxfId="3" dataCellStyle="Porcentaje"/>
    <tableColumn id="17" xr3:uid="{00000000-0010-0000-0000-000011000000}" name="Rent. MAX" totalsRowFunction="average" dataDxfId="10" totalsRowDxfId="2" dataCellStyle="Porcentaj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Normal="100" workbookViewId="0">
      <selection activeCell="A2" sqref="A2"/>
    </sheetView>
  </sheetViews>
  <sheetFormatPr baseColWidth="10" defaultColWidth="12.6640625" defaultRowHeight="13.2" x14ac:dyDescent="0.25"/>
  <cols>
    <col min="1" max="1" width="20.6640625" customWidth="1"/>
    <col min="2" max="2" width="19.5546875" bestFit="1" customWidth="1"/>
    <col min="3" max="3" width="11.33203125" bestFit="1" customWidth="1"/>
    <col min="4" max="4" width="17.33203125" bestFit="1" customWidth="1"/>
    <col min="5" max="5" width="23.109375" bestFit="1" customWidth="1"/>
    <col min="6" max="7" width="12.5546875" bestFit="1" customWidth="1"/>
    <col min="8" max="8" width="14.109375" bestFit="1" customWidth="1"/>
    <col min="9" max="9" width="15.88671875" style="4" bestFit="1" customWidth="1"/>
    <col min="10" max="10" width="14.77734375" bestFit="1" customWidth="1"/>
    <col min="11" max="11" width="11.6640625" bestFit="1" customWidth="1"/>
    <col min="12" max="12" width="12.88671875" bestFit="1" customWidth="1"/>
    <col min="13" max="13" width="12.33203125" bestFit="1" customWidth="1"/>
    <col min="14" max="14" width="17.332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4</v>
      </c>
      <c r="G1" t="s">
        <v>5</v>
      </c>
      <c r="H1" t="s">
        <v>49</v>
      </c>
      <c r="I1" s="4" t="s">
        <v>6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5">
      <c r="A2" t="s">
        <v>7</v>
      </c>
      <c r="B2" t="s">
        <v>8</v>
      </c>
      <c r="C2" t="s">
        <v>9</v>
      </c>
      <c r="D2" t="s">
        <v>9</v>
      </c>
      <c r="E2" t="s">
        <v>10</v>
      </c>
      <c r="F2" s="4">
        <v>118600</v>
      </c>
      <c r="G2" t="s">
        <v>46</v>
      </c>
      <c r="H2" s="4">
        <v>259000</v>
      </c>
      <c r="I2" s="4">
        <f>(H2+J2)/2</f>
        <v>287000</v>
      </c>
      <c r="J2" s="4">
        <v>315000</v>
      </c>
      <c r="K2" s="3">
        <f>(Tabla1[[#This Row],[Idealista MIN]]-Tabla1[[#This Row],[Precio Ask]])/Tabla1[[#This Row],[Precio Ask]]</f>
        <v>1.1838111298482294</v>
      </c>
      <c r="L2" s="2">
        <f>(I2-F2)/F2</f>
        <v>1.4198988195615514</v>
      </c>
      <c r="M2" s="2">
        <f t="shared" ref="M2:M27" si="0">(J2-F2)/F2</f>
        <v>1.6559865092748736</v>
      </c>
    </row>
    <row r="3" spans="1:13" x14ac:dyDescent="0.25">
      <c r="A3" t="s">
        <v>11</v>
      </c>
      <c r="B3" t="s">
        <v>12</v>
      </c>
      <c r="C3" t="s">
        <v>13</v>
      </c>
      <c r="D3" t="s">
        <v>55</v>
      </c>
      <c r="E3" t="s">
        <v>14</v>
      </c>
      <c r="F3" s="4">
        <v>48000</v>
      </c>
      <c r="G3" t="s">
        <v>46</v>
      </c>
      <c r="H3" s="4">
        <v>84000</v>
      </c>
      <c r="I3" s="4">
        <f>(H3+J3)/2</f>
        <v>93000</v>
      </c>
      <c r="J3" s="4">
        <v>102000</v>
      </c>
      <c r="K3" s="3">
        <f>(Tabla1[[#This Row],[Idealista MIN]]-Tabla1[[#This Row],[Precio Ask]])/Tabla1[[#This Row],[Precio Ask]]</f>
        <v>0.75</v>
      </c>
      <c r="L3" s="2">
        <f>(I3-F3)/F3</f>
        <v>0.9375</v>
      </c>
      <c r="M3" s="2">
        <f t="shared" si="0"/>
        <v>1.125</v>
      </c>
    </row>
    <row r="4" spans="1:13" x14ac:dyDescent="0.25">
      <c r="A4" t="s">
        <v>7</v>
      </c>
      <c r="B4" t="s">
        <v>12</v>
      </c>
      <c r="C4" t="s">
        <v>13</v>
      </c>
      <c r="D4" t="s">
        <v>56</v>
      </c>
      <c r="E4" t="s">
        <v>15</v>
      </c>
      <c r="F4" s="4">
        <v>51500</v>
      </c>
      <c r="G4" t="s">
        <v>46</v>
      </c>
      <c r="H4" s="4">
        <v>117000</v>
      </c>
      <c r="I4" s="4">
        <f>(H4+J4)/2</f>
        <v>126500</v>
      </c>
      <c r="J4" s="4">
        <v>136000</v>
      </c>
      <c r="K4" s="3">
        <f>(Tabla1[[#This Row],[Idealista MIN]]-Tabla1[[#This Row],[Precio Ask]])/Tabla1[[#This Row],[Precio Ask]]</f>
        <v>1.2718446601941749</v>
      </c>
      <c r="L4" s="2">
        <f>(I4-F4)/F4</f>
        <v>1.4563106796116505</v>
      </c>
      <c r="M4" s="2">
        <f t="shared" si="0"/>
        <v>1.6407766990291262</v>
      </c>
    </row>
    <row r="5" spans="1:13" x14ac:dyDescent="0.25">
      <c r="A5" t="s">
        <v>11</v>
      </c>
      <c r="B5" t="s">
        <v>12</v>
      </c>
      <c r="C5" t="s">
        <v>13</v>
      </c>
      <c r="D5" t="s">
        <v>57</v>
      </c>
      <c r="E5" t="s">
        <v>16</v>
      </c>
      <c r="F5" s="4">
        <v>70100</v>
      </c>
      <c r="G5" t="s">
        <v>46</v>
      </c>
      <c r="H5" s="4">
        <v>152000</v>
      </c>
      <c r="I5" s="4">
        <f>(H5+J5)/2</f>
        <v>168500</v>
      </c>
      <c r="J5" s="4">
        <v>185000</v>
      </c>
      <c r="K5" s="3">
        <f>(Tabla1[[#This Row],[Idealista MIN]]-Tabla1[[#This Row],[Precio Ask]])/Tabla1[[#This Row],[Precio Ask]]</f>
        <v>1.1683309557774608</v>
      </c>
      <c r="L5" s="2">
        <f>(I5-F5)/F5</f>
        <v>1.4037089871611983</v>
      </c>
      <c r="M5" s="2">
        <f t="shared" si="0"/>
        <v>1.6390870185449358</v>
      </c>
    </row>
    <row r="6" spans="1:13" x14ac:dyDescent="0.25">
      <c r="A6" t="s">
        <v>7</v>
      </c>
      <c r="B6" t="s">
        <v>12</v>
      </c>
      <c r="C6" t="s">
        <v>13</v>
      </c>
      <c r="D6" t="s">
        <v>58</v>
      </c>
      <c r="E6" t="s">
        <v>17</v>
      </c>
      <c r="F6" s="4">
        <v>232000</v>
      </c>
      <c r="G6" t="s">
        <v>46</v>
      </c>
      <c r="H6" s="4">
        <v>481000</v>
      </c>
      <c r="I6" s="4">
        <f>(H6+J6)/2</f>
        <v>527500</v>
      </c>
      <c r="J6" s="4">
        <v>574000</v>
      </c>
      <c r="K6" s="3">
        <f>(Tabla1[[#This Row],[Idealista MIN]]-Tabla1[[#This Row],[Precio Ask]])/Tabla1[[#This Row],[Precio Ask]]</f>
        <v>1.0732758620689655</v>
      </c>
      <c r="L6" s="2">
        <f>(I6-F6)/F6</f>
        <v>1.2737068965517242</v>
      </c>
      <c r="M6" s="2">
        <f t="shared" si="0"/>
        <v>1.4741379310344827</v>
      </c>
    </row>
    <row r="7" spans="1:13" x14ac:dyDescent="0.25">
      <c r="A7" t="s">
        <v>7</v>
      </c>
      <c r="B7" t="s">
        <v>12</v>
      </c>
      <c r="C7" t="s">
        <v>13</v>
      </c>
      <c r="D7" t="s">
        <v>56</v>
      </c>
      <c r="E7" t="s">
        <v>18</v>
      </c>
      <c r="F7" s="4">
        <v>86800</v>
      </c>
      <c r="G7" t="s">
        <v>46</v>
      </c>
      <c r="H7" s="4">
        <v>161000</v>
      </c>
      <c r="I7" s="4">
        <f>(H7+J7)/2</f>
        <v>175000</v>
      </c>
      <c r="J7" s="4">
        <v>189000</v>
      </c>
      <c r="K7" s="3">
        <f>(Tabla1[[#This Row],[Idealista MIN]]-Tabla1[[#This Row],[Precio Ask]])/Tabla1[[#This Row],[Precio Ask]]</f>
        <v>0.85483870967741937</v>
      </c>
      <c r="L7" s="2">
        <f>(I7-F7)/F7</f>
        <v>1.0161290322580645</v>
      </c>
      <c r="M7" s="2">
        <f t="shared" si="0"/>
        <v>1.1774193548387097</v>
      </c>
    </row>
    <row r="8" spans="1:13" x14ac:dyDescent="0.25">
      <c r="A8" t="s">
        <v>7</v>
      </c>
      <c r="B8" t="s">
        <v>12</v>
      </c>
      <c r="C8" t="s">
        <v>13</v>
      </c>
      <c r="D8" t="s">
        <v>56</v>
      </c>
      <c r="E8" t="s">
        <v>19</v>
      </c>
      <c r="F8" s="4">
        <v>83700</v>
      </c>
      <c r="G8" t="s">
        <v>46</v>
      </c>
      <c r="H8" s="4">
        <v>141000</v>
      </c>
      <c r="I8" s="4">
        <f>(H8+J8)/2</f>
        <v>152500</v>
      </c>
      <c r="J8" s="4">
        <v>164000</v>
      </c>
      <c r="K8" s="3">
        <f>(Tabla1[[#This Row],[Idealista MIN]]-Tabla1[[#This Row],[Precio Ask]])/Tabla1[[#This Row],[Precio Ask]]</f>
        <v>0.68458781362007171</v>
      </c>
      <c r="L8" s="2">
        <f>(I8-F8)/F8</f>
        <v>0.82198327359617684</v>
      </c>
      <c r="M8" s="2">
        <f t="shared" si="0"/>
        <v>0.95937873357228198</v>
      </c>
    </row>
    <row r="9" spans="1:13" x14ac:dyDescent="0.25">
      <c r="A9" t="s">
        <v>7</v>
      </c>
      <c r="B9" t="s">
        <v>20</v>
      </c>
      <c r="C9" t="s">
        <v>21</v>
      </c>
      <c r="D9" t="s">
        <v>59</v>
      </c>
      <c r="E9" t="s">
        <v>22</v>
      </c>
      <c r="F9" s="4">
        <v>29000</v>
      </c>
      <c r="G9" t="s">
        <v>46</v>
      </c>
      <c r="H9" s="4">
        <v>51000</v>
      </c>
      <c r="I9" s="4">
        <f>(H9+J9)/2</f>
        <v>56000</v>
      </c>
      <c r="J9" s="4">
        <v>61000</v>
      </c>
      <c r="K9" s="3">
        <f>(Tabla1[[#This Row],[Idealista MIN]]-Tabla1[[#This Row],[Precio Ask]])/Tabla1[[#This Row],[Precio Ask]]</f>
        <v>0.75862068965517238</v>
      </c>
      <c r="L9" s="2">
        <f>(I9-F9)/F9</f>
        <v>0.93103448275862066</v>
      </c>
      <c r="M9" s="2">
        <f t="shared" si="0"/>
        <v>1.103448275862069</v>
      </c>
    </row>
    <row r="10" spans="1:13" x14ac:dyDescent="0.25">
      <c r="A10" t="s">
        <v>7</v>
      </c>
      <c r="B10" t="s">
        <v>20</v>
      </c>
      <c r="C10" t="s">
        <v>21</v>
      </c>
      <c r="D10" t="s">
        <v>59</v>
      </c>
      <c r="E10" t="s">
        <v>23</v>
      </c>
      <c r="F10" s="4">
        <v>78000</v>
      </c>
      <c r="G10" t="s">
        <v>46</v>
      </c>
      <c r="H10" s="4">
        <v>128000</v>
      </c>
      <c r="I10" s="4">
        <f>(H10+J10)/2</f>
        <v>139500</v>
      </c>
      <c r="J10" s="4">
        <v>151000</v>
      </c>
      <c r="K10" s="3">
        <f>(Tabla1[[#This Row],[Idealista MIN]]-Tabla1[[#This Row],[Precio Ask]])/Tabla1[[#This Row],[Precio Ask]]</f>
        <v>0.64102564102564108</v>
      </c>
      <c r="L10" s="2">
        <f>(I10-F10)/F10</f>
        <v>0.78846153846153844</v>
      </c>
      <c r="M10" s="2">
        <f t="shared" si="0"/>
        <v>0.9358974358974359</v>
      </c>
    </row>
    <row r="11" spans="1:13" x14ac:dyDescent="0.25">
      <c r="A11" t="s">
        <v>7</v>
      </c>
      <c r="B11" t="s">
        <v>20</v>
      </c>
      <c r="C11" t="s">
        <v>21</v>
      </c>
      <c r="D11" t="s">
        <v>60</v>
      </c>
      <c r="E11" t="s">
        <v>24</v>
      </c>
      <c r="F11" s="4">
        <v>69200</v>
      </c>
      <c r="G11" t="s">
        <v>46</v>
      </c>
      <c r="H11" s="4">
        <v>113000</v>
      </c>
      <c r="I11" s="4">
        <f>(H11+J11)/2</f>
        <v>124500</v>
      </c>
      <c r="J11" s="4">
        <v>136000</v>
      </c>
      <c r="K11" s="3">
        <f>(Tabla1[[#This Row],[Idealista MIN]]-Tabla1[[#This Row],[Precio Ask]])/Tabla1[[#This Row],[Precio Ask]]</f>
        <v>0.63294797687861271</v>
      </c>
      <c r="L11" s="2">
        <f>(I11-F11)/F11</f>
        <v>0.79913294797687862</v>
      </c>
      <c r="M11" s="2">
        <f t="shared" si="0"/>
        <v>0.96531791907514453</v>
      </c>
    </row>
    <row r="12" spans="1:13" x14ac:dyDescent="0.25">
      <c r="A12" t="s">
        <v>7</v>
      </c>
      <c r="B12" t="s">
        <v>20</v>
      </c>
      <c r="C12" t="s">
        <v>21</v>
      </c>
      <c r="D12" t="s">
        <v>61</v>
      </c>
      <c r="E12" t="s">
        <v>25</v>
      </c>
      <c r="F12" s="4">
        <v>56600</v>
      </c>
      <c r="G12" t="s">
        <v>46</v>
      </c>
      <c r="H12" s="4">
        <v>87000</v>
      </c>
      <c r="I12" s="4">
        <f>(H12+J12)/2</f>
        <v>96000</v>
      </c>
      <c r="J12" s="4">
        <v>105000</v>
      </c>
      <c r="K12" s="3">
        <f>(Tabla1[[#This Row],[Idealista MIN]]-Tabla1[[#This Row],[Precio Ask]])/Tabla1[[#This Row],[Precio Ask]]</f>
        <v>0.53710247349823326</v>
      </c>
      <c r="L12" s="2">
        <f>(I12-F12)/F12</f>
        <v>0.69611307420494695</v>
      </c>
      <c r="M12" s="2">
        <f t="shared" si="0"/>
        <v>0.85512367491166075</v>
      </c>
    </row>
    <row r="13" spans="1:13" x14ac:dyDescent="0.25">
      <c r="A13" t="s">
        <v>7</v>
      </c>
      <c r="B13" t="s">
        <v>20</v>
      </c>
      <c r="C13" t="s">
        <v>21</v>
      </c>
      <c r="D13" t="s">
        <v>62</v>
      </c>
      <c r="E13" t="s">
        <v>26</v>
      </c>
      <c r="F13" s="4">
        <v>23900</v>
      </c>
      <c r="G13" t="s">
        <v>46</v>
      </c>
      <c r="H13" s="4">
        <v>40000</v>
      </c>
      <c r="I13" s="4">
        <f>(H13+J13)/2</f>
        <v>44500</v>
      </c>
      <c r="J13" s="4">
        <v>49000</v>
      </c>
      <c r="K13" s="3">
        <f>(Tabla1[[#This Row],[Idealista MIN]]-Tabla1[[#This Row],[Precio Ask]])/Tabla1[[#This Row],[Precio Ask]]</f>
        <v>0.67364016736401677</v>
      </c>
      <c r="L13" s="2">
        <f>(I13-F13)/F13</f>
        <v>0.86192468619246865</v>
      </c>
      <c r="M13" s="2">
        <f t="shared" si="0"/>
        <v>1.0502092050209204</v>
      </c>
    </row>
    <row r="14" spans="1:13" x14ac:dyDescent="0.25">
      <c r="A14" t="s">
        <v>7</v>
      </c>
      <c r="B14" t="s">
        <v>20</v>
      </c>
      <c r="C14" t="s">
        <v>27</v>
      </c>
      <c r="D14" t="s">
        <v>27</v>
      </c>
      <c r="E14" t="s">
        <v>28</v>
      </c>
      <c r="F14" s="4">
        <v>52000</v>
      </c>
      <c r="G14" t="s">
        <v>46</v>
      </c>
      <c r="H14" s="4">
        <v>111000</v>
      </c>
      <c r="I14" s="4">
        <f>(H14+J14)/2</f>
        <v>120501.5</v>
      </c>
      <c r="J14" s="4">
        <v>130003</v>
      </c>
      <c r="K14" s="3">
        <f>(Tabla1[[#This Row],[Idealista MIN]]-Tabla1[[#This Row],[Precio Ask]])/Tabla1[[#This Row],[Precio Ask]]</f>
        <v>1.1346153846153846</v>
      </c>
      <c r="L14" s="2">
        <f>(I14-F14)/F14</f>
        <v>1.3173365384615385</v>
      </c>
      <c r="M14" s="2">
        <f t="shared" si="0"/>
        <v>1.5000576923076923</v>
      </c>
    </row>
    <row r="15" spans="1:13" x14ac:dyDescent="0.25">
      <c r="A15" t="s">
        <v>7</v>
      </c>
      <c r="B15" t="s">
        <v>20</v>
      </c>
      <c r="C15" t="s">
        <v>27</v>
      </c>
      <c r="D15" t="s">
        <v>27</v>
      </c>
      <c r="E15" t="s">
        <v>29</v>
      </c>
      <c r="F15" s="4">
        <v>205000</v>
      </c>
      <c r="G15" t="s">
        <v>46</v>
      </c>
      <c r="H15" s="4">
        <v>348000</v>
      </c>
      <c r="I15" s="4">
        <f>(H15+J15)/2</f>
        <v>383500</v>
      </c>
      <c r="J15" s="4">
        <v>419000</v>
      </c>
      <c r="K15" s="3">
        <f>(Tabla1[[#This Row],[Idealista MIN]]-Tabla1[[#This Row],[Precio Ask]])/Tabla1[[#This Row],[Precio Ask]]</f>
        <v>0.69756097560975605</v>
      </c>
      <c r="L15" s="2">
        <f>(I15-F15)/F15</f>
        <v>0.87073170731707317</v>
      </c>
      <c r="M15" s="2">
        <f t="shared" si="0"/>
        <v>1.0439024390243903</v>
      </c>
    </row>
    <row r="16" spans="1:13" x14ac:dyDescent="0.25">
      <c r="A16" t="s">
        <v>11</v>
      </c>
      <c r="B16" t="s">
        <v>20</v>
      </c>
      <c r="C16" t="s">
        <v>27</v>
      </c>
      <c r="D16" t="s">
        <v>63</v>
      </c>
      <c r="E16" t="s">
        <v>30</v>
      </c>
      <c r="F16" s="4">
        <v>70300</v>
      </c>
      <c r="G16" t="s">
        <v>46</v>
      </c>
      <c r="H16" s="4">
        <v>166000</v>
      </c>
      <c r="I16" s="4">
        <f>(H16+J16)/2</f>
        <v>188000</v>
      </c>
      <c r="J16" s="4">
        <v>210000</v>
      </c>
      <c r="K16" s="3">
        <f>(Tabla1[[#This Row],[Idealista MIN]]-Tabla1[[#This Row],[Precio Ask]])/Tabla1[[#This Row],[Precio Ask]]</f>
        <v>1.3613086770981508</v>
      </c>
      <c r="L16" s="2">
        <f>(I16-F16)/F16</f>
        <v>1.6742532005689901</v>
      </c>
      <c r="M16" s="2">
        <f t="shared" si="0"/>
        <v>1.9871977240398293</v>
      </c>
    </row>
    <row r="17" spans="1:13" x14ac:dyDescent="0.25">
      <c r="A17" t="s">
        <v>31</v>
      </c>
      <c r="B17" t="s">
        <v>20</v>
      </c>
      <c r="C17" t="s">
        <v>27</v>
      </c>
      <c r="D17" t="s">
        <v>64</v>
      </c>
      <c r="E17" t="s">
        <v>32</v>
      </c>
      <c r="F17" s="4">
        <v>121500</v>
      </c>
      <c r="G17" t="s">
        <v>46</v>
      </c>
      <c r="H17" s="4">
        <v>301000</v>
      </c>
      <c r="I17" s="4">
        <f>(H17+J17)/2</f>
        <v>339500</v>
      </c>
      <c r="J17" s="4">
        <v>378000</v>
      </c>
      <c r="K17" s="3">
        <f>(Tabla1[[#This Row],[Idealista MIN]]-Tabla1[[#This Row],[Precio Ask]])/Tabla1[[#This Row],[Precio Ask]]</f>
        <v>1.477366255144033</v>
      </c>
      <c r="L17" s="2">
        <f>(I17-F17)/F17</f>
        <v>1.7942386831275721</v>
      </c>
      <c r="M17" s="2">
        <f t="shared" si="0"/>
        <v>2.1111111111111112</v>
      </c>
    </row>
    <row r="18" spans="1:13" x14ac:dyDescent="0.25">
      <c r="A18" t="s">
        <v>7</v>
      </c>
      <c r="B18" t="s">
        <v>20</v>
      </c>
      <c r="C18" t="s">
        <v>27</v>
      </c>
      <c r="D18" t="s">
        <v>65</v>
      </c>
      <c r="E18" t="s">
        <v>33</v>
      </c>
      <c r="F18" s="4">
        <v>37700</v>
      </c>
      <c r="G18" t="s">
        <v>46</v>
      </c>
      <c r="H18" s="4">
        <v>82000</v>
      </c>
      <c r="I18" s="4">
        <f>(H18+J18)/2</f>
        <v>90000</v>
      </c>
      <c r="J18" s="4">
        <v>98000</v>
      </c>
      <c r="K18" s="3">
        <f>(Tabla1[[#This Row],[Idealista MIN]]-Tabla1[[#This Row],[Precio Ask]])/Tabla1[[#This Row],[Precio Ask]]</f>
        <v>1.1750663129973475</v>
      </c>
      <c r="L18" s="2">
        <f>(I18-F18)/F18</f>
        <v>1.3872679045092837</v>
      </c>
      <c r="M18" s="2">
        <f t="shared" si="0"/>
        <v>1.5994694960212201</v>
      </c>
    </row>
    <row r="19" spans="1:13" x14ac:dyDescent="0.25">
      <c r="A19" t="s">
        <v>7</v>
      </c>
      <c r="B19" t="s">
        <v>20</v>
      </c>
      <c r="C19" t="s">
        <v>27</v>
      </c>
      <c r="D19" t="s">
        <v>66</v>
      </c>
      <c r="E19" t="s">
        <v>34</v>
      </c>
      <c r="F19" s="4">
        <v>49000</v>
      </c>
      <c r="G19" t="s">
        <v>46</v>
      </c>
      <c r="H19" s="4">
        <v>123000</v>
      </c>
      <c r="I19" s="4">
        <f>(H19+J19)/2</f>
        <v>137000</v>
      </c>
      <c r="J19" s="4">
        <v>151000</v>
      </c>
      <c r="K19" s="3">
        <f>(Tabla1[[#This Row],[Idealista MIN]]-Tabla1[[#This Row],[Precio Ask]])/Tabla1[[#This Row],[Precio Ask]]</f>
        <v>1.510204081632653</v>
      </c>
      <c r="L19" s="2">
        <f>(I19-F19)/F19</f>
        <v>1.7959183673469388</v>
      </c>
      <c r="M19" s="2">
        <f t="shared" si="0"/>
        <v>2.0816326530612246</v>
      </c>
    </row>
    <row r="20" spans="1:13" x14ac:dyDescent="0.25">
      <c r="A20" t="s">
        <v>7</v>
      </c>
      <c r="B20" t="s">
        <v>20</v>
      </c>
      <c r="C20" t="s">
        <v>27</v>
      </c>
      <c r="D20" t="s">
        <v>66</v>
      </c>
      <c r="E20" t="s">
        <v>35</v>
      </c>
      <c r="F20" s="4">
        <v>43400</v>
      </c>
      <c r="G20" t="s">
        <v>46</v>
      </c>
      <c r="H20" s="4">
        <v>72000</v>
      </c>
      <c r="I20" s="4">
        <f>(H20+J20)/2</f>
        <v>79500</v>
      </c>
      <c r="J20" s="4">
        <v>87000</v>
      </c>
      <c r="K20" s="3">
        <f>(Tabla1[[#This Row],[Idealista MIN]]-Tabla1[[#This Row],[Precio Ask]])/Tabla1[[#This Row],[Precio Ask]]</f>
        <v>0.65898617511520741</v>
      </c>
      <c r="L20" s="2">
        <f>(I20-F20)/F20</f>
        <v>0.83179723502304148</v>
      </c>
      <c r="M20" s="2">
        <f t="shared" si="0"/>
        <v>1.0046082949308757</v>
      </c>
    </row>
    <row r="21" spans="1:13" x14ac:dyDescent="0.25">
      <c r="A21" t="s">
        <v>7</v>
      </c>
      <c r="B21" t="s">
        <v>20</v>
      </c>
      <c r="C21" t="s">
        <v>27</v>
      </c>
      <c r="D21" t="s">
        <v>27</v>
      </c>
      <c r="E21" t="s">
        <v>36</v>
      </c>
      <c r="F21" s="4">
        <v>153600</v>
      </c>
      <c r="G21" t="s">
        <v>46</v>
      </c>
      <c r="H21" s="4">
        <v>238000</v>
      </c>
      <c r="I21" s="4">
        <f>(H21+J21)/2</f>
        <v>261000</v>
      </c>
      <c r="J21" s="4">
        <v>284000</v>
      </c>
      <c r="K21" s="3">
        <f>(Tabla1[[#This Row],[Idealista MIN]]-Tabla1[[#This Row],[Precio Ask]])/Tabla1[[#This Row],[Precio Ask]]</f>
        <v>0.54947916666666663</v>
      </c>
      <c r="L21" s="2">
        <f>(I21-F21)/F21</f>
        <v>0.69921875</v>
      </c>
      <c r="M21" s="2">
        <f t="shared" si="0"/>
        <v>0.84895833333333337</v>
      </c>
    </row>
    <row r="22" spans="1:13" x14ac:dyDescent="0.25">
      <c r="A22" t="s">
        <v>31</v>
      </c>
      <c r="B22" t="s">
        <v>20</v>
      </c>
      <c r="C22" t="s">
        <v>27</v>
      </c>
      <c r="D22" t="s">
        <v>66</v>
      </c>
      <c r="E22" t="s">
        <v>37</v>
      </c>
      <c r="F22" s="4">
        <v>61200</v>
      </c>
      <c r="G22" t="s">
        <v>46</v>
      </c>
      <c r="H22" s="4">
        <v>144000</v>
      </c>
      <c r="I22" s="4">
        <f>(H22+J22)/2</f>
        <v>164500</v>
      </c>
      <c r="J22" s="4">
        <v>185000</v>
      </c>
      <c r="K22" s="3">
        <f>(Tabla1[[#This Row],[Idealista MIN]]-Tabla1[[#This Row],[Precio Ask]])/Tabla1[[#This Row],[Precio Ask]]</f>
        <v>1.3529411764705883</v>
      </c>
      <c r="L22" s="2">
        <f>(I22-F22)/F22</f>
        <v>1.6879084967320261</v>
      </c>
      <c r="M22" s="2">
        <f t="shared" si="0"/>
        <v>2.022875816993464</v>
      </c>
    </row>
    <row r="23" spans="1:13" x14ac:dyDescent="0.25">
      <c r="A23" t="s">
        <v>7</v>
      </c>
      <c r="B23" t="s">
        <v>20</v>
      </c>
      <c r="C23" t="s">
        <v>27</v>
      </c>
      <c r="D23" t="s">
        <v>27</v>
      </c>
      <c r="E23" t="s">
        <v>38</v>
      </c>
      <c r="F23" s="4">
        <v>71300</v>
      </c>
      <c r="G23" t="s">
        <v>46</v>
      </c>
      <c r="H23" s="4">
        <v>108000</v>
      </c>
      <c r="I23" s="4">
        <f>(H23+J23)/2</f>
        <v>118500</v>
      </c>
      <c r="J23" s="4">
        <v>129000</v>
      </c>
      <c r="K23" s="3">
        <f>(Tabla1[[#This Row],[Idealista MIN]]-Tabla1[[#This Row],[Precio Ask]])/Tabla1[[#This Row],[Precio Ask]]</f>
        <v>0.51472650771388495</v>
      </c>
      <c r="L23" s="2">
        <f>(I23-F23)/F23</f>
        <v>0.6619915848527349</v>
      </c>
      <c r="M23" s="2">
        <f t="shared" si="0"/>
        <v>0.80925666199158486</v>
      </c>
    </row>
    <row r="24" spans="1:13" x14ac:dyDescent="0.25">
      <c r="A24" t="s">
        <v>31</v>
      </c>
      <c r="B24" t="s">
        <v>39</v>
      </c>
      <c r="C24" t="s">
        <v>40</v>
      </c>
      <c r="D24" t="s">
        <v>67</v>
      </c>
      <c r="E24" t="s">
        <v>41</v>
      </c>
      <c r="F24" s="4">
        <v>126000</v>
      </c>
      <c r="G24" t="s">
        <v>46</v>
      </c>
      <c r="H24" s="4">
        <v>253000</v>
      </c>
      <c r="I24" s="4">
        <f>(H24+J24)/2</f>
        <v>288500</v>
      </c>
      <c r="J24" s="4">
        <v>324000</v>
      </c>
      <c r="K24" s="3">
        <f>(Tabla1[[#This Row],[Idealista MIN]]-Tabla1[[#This Row],[Precio Ask]])/Tabla1[[#This Row],[Precio Ask]]</f>
        <v>1.0079365079365079</v>
      </c>
      <c r="L24" s="2">
        <f>(I24-F24)/F24</f>
        <v>1.2896825396825398</v>
      </c>
      <c r="M24" s="2">
        <f t="shared" si="0"/>
        <v>1.5714285714285714</v>
      </c>
    </row>
    <row r="25" spans="1:13" x14ac:dyDescent="0.25">
      <c r="A25" t="s">
        <v>7</v>
      </c>
      <c r="B25" t="s">
        <v>39</v>
      </c>
      <c r="C25" t="s">
        <v>40</v>
      </c>
      <c r="D25" t="s">
        <v>68</v>
      </c>
      <c r="E25" t="s">
        <v>42</v>
      </c>
      <c r="F25" s="4">
        <v>62100</v>
      </c>
      <c r="G25" t="s">
        <v>46</v>
      </c>
      <c r="H25" s="4">
        <v>100000</v>
      </c>
      <c r="I25" s="4">
        <f>(H25+J25)/2</f>
        <v>111000</v>
      </c>
      <c r="J25" s="4">
        <v>122000</v>
      </c>
      <c r="K25" s="3">
        <f>(Tabla1[[#This Row],[Idealista MIN]]-Tabla1[[#This Row],[Precio Ask]])/Tabla1[[#This Row],[Precio Ask]]</f>
        <v>0.61030595813204513</v>
      </c>
      <c r="L25" s="2">
        <f>(I25-F25)/F25</f>
        <v>0.7874396135265701</v>
      </c>
      <c r="M25" s="2">
        <f t="shared" si="0"/>
        <v>0.96457326892109496</v>
      </c>
    </row>
    <row r="26" spans="1:13" x14ac:dyDescent="0.25">
      <c r="A26" t="s">
        <v>7</v>
      </c>
      <c r="B26" t="s">
        <v>39</v>
      </c>
      <c r="C26" t="s">
        <v>43</v>
      </c>
      <c r="D26" t="s">
        <v>69</v>
      </c>
      <c r="E26" t="s">
        <v>44</v>
      </c>
      <c r="F26" s="4">
        <v>60000</v>
      </c>
      <c r="G26" t="s">
        <v>46</v>
      </c>
      <c r="H26" s="4">
        <v>104000</v>
      </c>
      <c r="I26" s="4">
        <f>(H26+J26)/2</f>
        <v>116000</v>
      </c>
      <c r="J26" s="4">
        <v>128000</v>
      </c>
      <c r="K26" s="3">
        <f>(Tabla1[[#This Row],[Idealista MIN]]-Tabla1[[#This Row],[Precio Ask]])/Tabla1[[#This Row],[Precio Ask]]</f>
        <v>0.73333333333333328</v>
      </c>
      <c r="L26" s="2">
        <f>(I26-F26)/F26</f>
        <v>0.93333333333333335</v>
      </c>
      <c r="M26" s="2">
        <f t="shared" si="0"/>
        <v>1.1333333333333333</v>
      </c>
    </row>
    <row r="27" spans="1:13" x14ac:dyDescent="0.25">
      <c r="A27" t="s">
        <v>7</v>
      </c>
      <c r="B27" t="s">
        <v>39</v>
      </c>
      <c r="C27" t="s">
        <v>43</v>
      </c>
      <c r="D27" t="s">
        <v>70</v>
      </c>
      <c r="E27" t="s">
        <v>45</v>
      </c>
      <c r="F27" s="4">
        <v>68000</v>
      </c>
      <c r="G27" t="s">
        <v>46</v>
      </c>
      <c r="H27" s="4">
        <v>122000</v>
      </c>
      <c r="I27" s="4">
        <f>(H27+J27)/2</f>
        <v>140000</v>
      </c>
      <c r="J27" s="4">
        <v>158000</v>
      </c>
      <c r="K27" s="3">
        <f>(Tabla1[[#This Row],[Idealista MIN]]-Tabla1[[#This Row],[Precio Ask]])/Tabla1[[#This Row],[Precio Ask]]</f>
        <v>0.79411764705882348</v>
      </c>
      <c r="L27" s="2">
        <f>(I27-F27)/F27</f>
        <v>1.0588235294117647</v>
      </c>
      <c r="M27" s="2">
        <f t="shared" si="0"/>
        <v>1.3235294117647058</v>
      </c>
    </row>
    <row r="28" spans="1:13" x14ac:dyDescent="0.25">
      <c r="A28" t="s">
        <v>47</v>
      </c>
      <c r="B28">
        <f>SUBTOTAL(103,Tabla1[CCAA])</f>
        <v>26</v>
      </c>
      <c r="E28" t="s">
        <v>48</v>
      </c>
      <c r="F28" s="5">
        <f>SUBTOTAL(109,Tabla1[Precio Ask])</f>
        <v>2128500</v>
      </c>
      <c r="G28" s="5"/>
      <c r="H28" s="5">
        <f>SUBTOTAL(109,Tabla1[Idealista MIN])</f>
        <v>4086000</v>
      </c>
      <c r="I28" s="5">
        <f>SUBTOTAL(109,Tabla1[Idealista Media])</f>
        <v>4528001.5</v>
      </c>
      <c r="J28" s="5">
        <f>SUBTOTAL(109,Tabla1[Idealista MAX])</f>
        <v>4970003</v>
      </c>
      <c r="K28" s="1">
        <f>SUBTOTAL(101,Tabla1[Rent. MIN])</f>
        <v>0.91569131688970695</v>
      </c>
      <c r="L28" s="1">
        <f>SUBTOTAL(101,Tabla1[Rent Media])</f>
        <v>1.1229171500857009</v>
      </c>
      <c r="M28" s="1">
        <f>SUBTOTAL(101,Tabla1[Rent. MAX])</f>
        <v>1.3301429832816949</v>
      </c>
    </row>
  </sheetData>
  <conditionalFormatting sqref="L2:M27">
    <cfRule type="cellIs" dxfId="1" priority="2" operator="greaterThan">
      <formula>80</formula>
    </cfRule>
    <cfRule type="cellIs" dxfId="0" priority="3" operator="greaterThan">
      <formula>80%</formula>
    </cfRule>
  </conditionalFormatting>
  <pageMargins left="0.74791666666666701" right="0.74791666666666701" top="0.98402777777777795" bottom="0.98402777777777795" header="0.51180555555555496" footer="0.51180555555555496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Alejandro Javier Del Medico Bravo</cp:lastModifiedBy>
  <cp:revision>8</cp:revision>
  <dcterms:created xsi:type="dcterms:W3CDTF">2025-07-13T20:11:22Z</dcterms:created>
  <dcterms:modified xsi:type="dcterms:W3CDTF">2025-07-14T19:03:03Z</dcterms:modified>
  <dc:language>es-ES</dc:language>
</cp:coreProperties>
</file>