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E7A0C017-773D-45B2-9322-D7138430CF51}" xr6:coauthVersionLast="36" xr6:coauthVersionMax="47" xr10:uidLastSave="{00000000-0000-0000-0000-000000000000}"/>
  <bookViews>
    <workbookView xWindow="0" yWindow="0" windowWidth="28800" windowHeight="12225" xr2:uid="{5C2F63FA-E464-465D-AE3C-E7ED295B46F6}"/>
  </bookViews>
  <sheets>
    <sheet name="ejercicio1  de SI Y O " sheetId="1" r:id="rId1"/>
    <sheet name="Ejercicio 2 Nombres en excel" sheetId="2" r:id="rId2"/>
  </sheets>
  <definedNames>
    <definedName name="Agua">'Ejercicio 2 Nombres en excel'!$B$15:$G$15</definedName>
    <definedName name="Caja">'Ejercicio 2 Nombres en excel'!$B$7:$G$7</definedName>
    <definedName name="EGViaje">'Ejercicio 2 Nombres en excel'!$B$5</definedName>
    <definedName name="Enero">'Ejercicio 2 Nombres en excel'!$B$3:$B$21</definedName>
    <definedName name="EneTrans">'Ejercicio 2 Nombres en excel'!$B$3</definedName>
    <definedName name="Febrero">'Ejercicio 2 Nombres en excel'!$C$3:$C$21</definedName>
    <definedName name="GMaquinas">'Ejercicio 2 Nombres en excel'!$B$11:$G$11</definedName>
    <definedName name="GMaterial">'Ejercicio 2 Nombres en excel'!$B$8:$G$8</definedName>
    <definedName name="GPapeleria">'Ejercicio 2 Nombres en excel'!$B$6:$G$6</definedName>
    <definedName name="GPasajes">'Ejercicio 2 Nombres en excel'!$B$17:$G$17</definedName>
    <definedName name="GPeaje">'Ejercicio 2 Nombres en excel'!$B$10:$G$10</definedName>
    <definedName name="GSeguridad">'Ejercicio 2 Nombres en excel'!$B$9:$G$9</definedName>
    <definedName name="GViaje">'Ejercicio 2 Nombres en excel'!$B$5:$G$5</definedName>
    <definedName name="Higiene">'Ejercicio 2 Nombres en excel'!$B$13:$G$13</definedName>
    <definedName name="Impuestos">'Ejercicio 2 Nombres en excel'!$B$18:$G$18</definedName>
    <definedName name="Luz">'Ejercicio 2 Nombres en excel'!$B$14:$G$14</definedName>
    <definedName name="Mant">'Ejercicio 2 Nombres en excel'!$B$12:$G$12</definedName>
    <definedName name="Predial">'Ejercicio 2 Nombres en excel'!$B$19:$G$19</definedName>
    <definedName name="Telf">'Ejercicio 2 Nombres en excel'!$B$16:$G$16</definedName>
    <definedName name="TelfMovil">'Ejercicio 2 Nombres en excel'!$B$20:$G$20</definedName>
    <definedName name="trans">'Ejercicio 2 Nombres en excel'!$B$3:$G$3</definedName>
    <definedName name="transporte">'Ejercicio 2 Nombres en excel'!$B$3:$G$3</definedName>
    <definedName name="traslados">'Ejercicio 2 Nombres en excel'!$B$4:$G$4</definedName>
    <definedName name="Varios">'Ejercicio 2 Nombres en excel'!$B$21:$G$21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B28" i="2" l="1"/>
  <c r="B32" i="2"/>
  <c r="B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B29" i="2"/>
  <c r="H17" i="2"/>
  <c r="H18" i="2"/>
  <c r="H19" i="2"/>
  <c r="H21" i="2"/>
  <c r="H20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17" i="1"/>
  <c r="E18" i="1"/>
  <c r="E19" i="1"/>
  <c r="E20" i="1"/>
  <c r="E21" i="1"/>
  <c r="E22" i="1"/>
  <c r="E23" i="1"/>
  <c r="E24" i="1"/>
  <c r="E25" i="1"/>
  <c r="E26" i="1"/>
  <c r="E16" i="1"/>
  <c r="I4" i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<sst xmlns="http://schemas.openxmlformats.org/spreadsheetml/2006/main" count="73" uniqueCount="61">
  <si>
    <t>FUNCIONES CONDICIONALES</t>
  </si>
  <si>
    <t>CATEGORIA</t>
  </si>
  <si>
    <t>Gastos</t>
  </si>
  <si>
    <t>Enero</t>
  </si>
  <si>
    <t>Febrero</t>
  </si>
  <si>
    <t>Marzo</t>
  </si>
  <si>
    <t>Abril</t>
  </si>
  <si>
    <t>Mayo</t>
  </si>
  <si>
    <t>Junio</t>
  </si>
  <si>
    <t>descuento</t>
  </si>
  <si>
    <t>Transporte</t>
  </si>
  <si>
    <t>Mantenimiento</t>
  </si>
  <si>
    <t>Higiene</t>
  </si>
  <si>
    <t>Luz</t>
  </si>
  <si>
    <t>Agua</t>
  </si>
  <si>
    <t>Telefono</t>
  </si>
  <si>
    <t>Impuestos</t>
  </si>
  <si>
    <t xml:space="preserve">                      </t>
  </si>
  <si>
    <t>Predial</t>
  </si>
  <si>
    <t>Varios</t>
  </si>
  <si>
    <t>Pon un nombre a la celda del descuento y calcula el descuento en la columna I.</t>
  </si>
  <si>
    <t>Realiza las siguientes oparaciones usando nombres .</t>
  </si>
  <si>
    <t>TOTAL GENERAL</t>
  </si>
  <si>
    <t>TOTAL 1ER TRIMESTRE</t>
  </si>
  <si>
    <t>LUZ, AGUA Y TELEFONO</t>
  </si>
  <si>
    <t>ENERO TRANSPORTE + GASTOS DE VIAJE</t>
  </si>
  <si>
    <t>total/ tipo de gasto</t>
  </si>
  <si>
    <t>Fletes_y_Traslados</t>
  </si>
  <si>
    <t>Gastos_de_Viaje</t>
  </si>
  <si>
    <t>Gastos_de_Papeleria</t>
  </si>
  <si>
    <t>Caja_Chica</t>
  </si>
  <si>
    <t>Gastos_de_Material_de_higiene</t>
  </si>
  <si>
    <t>Gastos_de_Seguridad_Privada</t>
  </si>
  <si>
    <t>Gastos_de_peaje</t>
  </si>
  <si>
    <t>Gastos_de_operación_de_maquinas</t>
  </si>
  <si>
    <t>Gastos_de_Pasajes</t>
  </si>
  <si>
    <t>Telefonia_movil</t>
  </si>
  <si>
    <t>NOMBRE Y APELLIDO</t>
  </si>
  <si>
    <t>ESTADO CIVIL</t>
  </si>
  <si>
    <t>SALARIO BRUTO</t>
  </si>
  <si>
    <t>IRPF</t>
  </si>
  <si>
    <t>SEGURIDAD SOCIAL</t>
  </si>
  <si>
    <t>ANTICIPO</t>
  </si>
  <si>
    <t>SALARIO NETO</t>
  </si>
  <si>
    <t>Verónica Real</t>
  </si>
  <si>
    <t>Soltero</t>
  </si>
  <si>
    <t>Trabajador</t>
  </si>
  <si>
    <t>Luis de la Torre</t>
  </si>
  <si>
    <t>Jesús Pérez</t>
  </si>
  <si>
    <t>Casado</t>
  </si>
  <si>
    <t>Manuel Pérez</t>
  </si>
  <si>
    <t>Gerente</t>
  </si>
  <si>
    <t>Pablo López</t>
  </si>
  <si>
    <t>Josefina Sánchez</t>
  </si>
  <si>
    <t>Roberto Vacas</t>
  </si>
  <si>
    <t>Estrella Yuste</t>
  </si>
  <si>
    <t>IMPORTE</t>
  </si>
  <si>
    <t>TIPO IVA</t>
  </si>
  <si>
    <t>IVA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</si>
  <si>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rgb="FF000000"/>
        <rFont val="Times New Roman"/>
        <family val="1"/>
      </rPr>
      <t>Las celdas con relleno gris se tienen que calcular mediante funciones.</t>
    </r>
  </si>
  <si>
    <t>Soltera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</si>
</sst>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4" fillId="0" borderId="2" xfId="0" applyNumberFormat="1" applyFont="1" applyBorder="1"/>
    <xf numFmtId="164" fontId="4" fillId="0" borderId="3" xfId="0" applyNumberFormat="1" applyFont="1" applyBorder="1" applyAlignment="1">
      <alignment wrapText="1"/>
    </xf>
    <xf numFmtId="164" fontId="2" fillId="3" borderId="1" xfId="0" applyNumberFormat="1" applyFont="1" applyFill="1" applyBorder="1"/>
    <xf numFmtId="164" fontId="4" fillId="0" borderId="5" xfId="0" applyNumberFormat="1" applyFont="1" applyBorder="1"/>
    <xf numFmtId="164" fontId="4" fillId="0" borderId="6" xfId="0" applyNumberFormat="1" applyFont="1" applyBorder="1" applyAlignment="1">
      <alignment wrapText="1"/>
    </xf>
    <xf numFmtId="164" fontId="4" fillId="0" borderId="7" xfId="0" applyNumberFormat="1" applyFont="1" applyBorder="1"/>
    <xf numFmtId="4" fontId="0" fillId="0" borderId="0" xfId="0" applyNumberFormat="1"/>
    <xf numFmtId="164" fontId="4" fillId="0" borderId="0" xfId="0" applyNumberFormat="1" applyFont="1"/>
    <xf numFmtId="0" fontId="1" fillId="2" borderId="0" xfId="0" applyFont="1" applyFill="1" applyAlignment="1">
      <alignment horizontal="right"/>
    </xf>
    <xf numFmtId="164" fontId="0" fillId="3" borderId="8" xfId="0" applyNumberFormat="1" applyFill="1" applyBorder="1"/>
    <xf numFmtId="164" fontId="2" fillId="3" borderId="4" xfId="0" applyNumberFormat="1" applyFont="1" applyFill="1" applyBorder="1"/>
    <xf numFmtId="10" fontId="0" fillId="0" borderId="0" xfId="0" applyNumberFormat="1"/>
    <xf numFmtId="0" fontId="7" fillId="0" borderId="1" xfId="1" applyFont="1" applyBorder="1" applyAlignment="1">
      <alignment horizontal="center"/>
    </xf>
    <xf numFmtId="0" fontId="5" fillId="0" borderId="1" xfId="1" applyFont="1" applyBorder="1"/>
    <xf numFmtId="0" fontId="5" fillId="0" borderId="1" xfId="1" applyBorder="1" applyAlignment="1">
      <alignment horizontal="center"/>
    </xf>
    <xf numFmtId="44" fontId="5" fillId="0" borderId="1" xfId="2" applyFont="1" applyBorder="1"/>
    <xf numFmtId="0" fontId="5" fillId="0" borderId="1" xfId="1" applyBorder="1"/>
    <xf numFmtId="44" fontId="8" fillId="3" borderId="1" xfId="2" applyFont="1" applyFill="1" applyBorder="1"/>
    <xf numFmtId="0" fontId="6" fillId="0" borderId="9" xfId="0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44" fontId="9" fillId="0" borderId="10" xfId="2" applyFont="1" applyBorder="1"/>
    <xf numFmtId="9" fontId="9" fillId="0" borderId="10" xfId="0" applyNumberFormat="1" applyFont="1" applyBorder="1"/>
    <xf numFmtId="44" fontId="10" fillId="4" borderId="1" xfId="2" applyFont="1" applyFill="1" applyBorder="1"/>
    <xf numFmtId="44" fontId="9" fillId="0" borderId="1" xfId="2" applyFont="1" applyBorder="1"/>
    <xf numFmtId="9" fontId="9" fillId="0" borderId="1" xfId="0" applyNumberFormat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44" fontId="0" fillId="0" borderId="0" xfId="0" applyNumberFormat="1"/>
  </cellXfs>
  <cellStyles count="3">
    <cellStyle name="Euro" xfId="2" xr:uid="{BE4FD7BF-BB3F-4F81-A9D0-D6D06612B63F}"/>
    <cellStyle name="Normal" xfId="0" builtinId="0"/>
    <cellStyle name="Normal 2" xfId="1" xr:uid="{D492FDFA-CF40-4F9A-8205-2F5BCD51E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394447</xdr:colOff>
      <xdr:row>0</xdr:row>
      <xdr:rowOff>98612</xdr:rowOff>
    </xdr:from>
    <xdr:to>
      <xdr:col>1</xdr:col>
      <xdr:colOff>1015253</xdr:colOff>
      <xdr:row>0</xdr:row>
      <xdr:rowOff>790304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F06A53-1FE2-4684-86CE-FB144F83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47" y="98612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403412</xdr:colOff>
      <xdr:row>0</xdr:row>
      <xdr:rowOff>134470</xdr:rowOff>
    </xdr:from>
    <xdr:to>
      <xdr:col>10</xdr:col>
      <xdr:colOff>322729</xdr:colOff>
      <xdr:row>0</xdr:row>
      <xdr:rowOff>1120587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23BEB72-692F-4860-80DF-BAD12079CE90}"/>
            </a:ext>
          </a:extLst>
        </xdr:cNvPr>
        <xdr:cNvSpPr/>
      </xdr:nvSpPr>
      <xdr:spPr>
        <a:xfrm>
          <a:off x="3810000" y="134470"/>
          <a:ext cx="7620000" cy="986117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retenciones del IRPF se calcularán según el ESTADO CIVIL y el SALARIO BRUTO. Para los SOLTEROS, si el SUELDO es MENOR QUE 2000 se les retiene un 15%, en caso contrario se les retiene un 22%. Para los CASADOS, si el SUELDO es MENOR QUE 2000 se les retiene un 13%, en caso contrario se les retiene un 20%.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SEGURIDAD SOCIAL se calculará sobre el SALARIO BRUTO. Será el 7,1% para los TRABAJADORES y el 14% para los GERENTES.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SALARIO NETO se calculará restando al SALARIO BRUTO el IRPF, la SEGURIDAD SOCIAL y el ANTICIPO.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1/10/2024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2034540</xdr:colOff>
      <xdr:row>0</xdr:row>
      <xdr:rowOff>91440</xdr:rowOff>
    </xdr:from>
    <xdr:to>
      <xdr:col>5</xdr:col>
      <xdr:colOff>723900</xdr:colOff>
      <xdr:row>0</xdr:row>
      <xdr:rowOff>792480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350BF6C-549D-E789-9A29-DFD3CA9F4E91}"/>
            </a:ext>
          </a:extLst>
        </xdr:cNvPr>
        <xdr:cNvSpPr/>
      </xdr:nvSpPr>
      <xdr:spPr>
        <a:xfrm>
          <a:off x="2034540" y="91440"/>
          <a:ext cx="6964680" cy="70104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Busca</a:t>
          </a:r>
          <a:r>
            <a:rPr lang="es-ES" sz="1100" baseline="0"/>
            <a:t> como crear nombres en excel. Y resuelve las celdas azules, usando esos nombres.</a:t>
          </a:r>
        </a:p>
        <a:p>
          <a:pPr algn="l"/>
          <a:r>
            <a:rPr lang="es-ES" sz="1100" baseline="0"/>
            <a:t>Tienes que poner un nombre a cada uno de los gastos, a cada uno de los rangos de los meses y al descuento.</a:t>
          </a:r>
        </a:p>
        <a:p>
          <a:pPr algn="l"/>
          <a:r>
            <a:rPr lang="es-ES" sz="1100" baseline="0"/>
            <a:t>*Hay un manera de no tener que escribir ninguno. Pero resuelvelo como puedes.  1/10/2024</a:t>
          </a:r>
          <a:endParaRPr lang="es-ES" sz="1100"/>
        </a:p>
      </xdr:txBody>
    </xdr:sp>
    <xdr:clientData/>
  </xdr:twoCellAnchor>
  <xdr:twoCellAnchor editAs="oneCell">
    <xdr:from>
      <xdr:col>0</xdr:col>
      <xdr:colOff>144780</xdr:colOff>
      <xdr:row>0</xdr:row>
      <xdr:rowOff>72299</xdr:rowOff>
    </xdr:from>
    <xdr:to>
      <xdr:col>0</xdr:col>
      <xdr:colOff>1554480</xdr:colOff>
      <xdr:row>0</xdr:row>
      <xdr:rowOff>763991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C231D9-4D56-11D1-2965-E5D28E16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72299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61FA-BF54-4155-AF07-774E344A3E00}">
  <sheetPr>
    <tabColor theme="4" tint="0.39997558519241921"/>
  </sheetPr>
  <dimension ref="B1:L26"/>
  <sheetViews>
    <sheetView showGridLines="0" tabSelected="1" topLeftCell="B4" zoomScale="115" zoomScaleNormal="115" workbookViewId="0">
      <selection activeCell="F28" sqref="F28"/>
    </sheetView>
  </sheetViews>
  <sheetFormatPr baseColWidth="10" defaultColWidth="11.5" defaultRowHeight="14.25"/>
  <cols>
    <col min="2" max="2" width="38.25" customWidth="1"/>
    <col min="3" max="3" width="15.5" bestFit="1" customWidth="1"/>
    <col min="4" max="4" width="11.75" bestFit="1" customWidth="1"/>
    <col min="5" max="5" width="16.25" bestFit="1" customWidth="1"/>
    <col min="6" max="6" width="22.375" bestFit="1" customWidth="1"/>
    <col min="7" max="7" width="19.375" bestFit="1" customWidth="1"/>
    <col min="8" max="8" width="13.625" bestFit="1" customWidth="1"/>
    <col min="9" max="9" width="14.625" bestFit="1" customWidth="1"/>
    <col min="10" max="10" width="13.375" bestFit="1" customWidth="1"/>
    <col min="12" max="12" width="35" customWidth="1"/>
    <col min="13" max="13" width="35.75" customWidth="1"/>
  </cols>
  <sheetData>
    <row r="1" spans="2:12" ht="108" customHeight="1">
      <c r="B1" s="1" t="s">
        <v>0</v>
      </c>
    </row>
    <row r="2" spans="2:12">
      <c r="B2" s="16" t="s">
        <v>37</v>
      </c>
      <c r="C2" s="16" t="s">
        <v>38</v>
      </c>
      <c r="D2" s="16" t="s">
        <v>1</v>
      </c>
      <c r="E2" s="16" t="s">
        <v>39</v>
      </c>
      <c r="F2" s="16" t="s">
        <v>40</v>
      </c>
      <c r="G2" s="16" t="s">
        <v>41</v>
      </c>
      <c r="H2" s="16" t="s">
        <v>42</v>
      </c>
      <c r="I2" s="16" t="s">
        <v>43</v>
      </c>
    </row>
    <row r="3" spans="2:12">
      <c r="B3" s="17" t="s">
        <v>44</v>
      </c>
      <c r="C3" s="18" t="s">
        <v>60</v>
      </c>
      <c r="D3" s="18" t="s">
        <v>46</v>
      </c>
      <c r="E3" s="19">
        <v>2100</v>
      </c>
      <c r="F3" s="21" t="str">
        <f>IF(C3="SOLTERO",IF(E3&lt;2000,E3*15%,E3*22%),IF(C3="CASADO",IF(E3&lt;2000,E3*13%,E3*20%),"no es ni soltero ni casado"))</f>
        <v>no es ni soltero ni casado</v>
      </c>
      <c r="G3" s="21">
        <f>IF(D3="TRABAJADOR",E3*7.1%,E3*14%)</f>
        <v>149.1</v>
      </c>
      <c r="H3" s="19">
        <v>150</v>
      </c>
      <c r="I3" s="21" t="e">
        <f>E3-F3-G3-H3</f>
        <v>#VALUE!</v>
      </c>
    </row>
    <row r="4" spans="2:12">
      <c r="B4" s="20" t="s">
        <v>47</v>
      </c>
      <c r="C4" s="18" t="s">
        <v>45</v>
      </c>
      <c r="D4" s="18" t="s">
        <v>46</v>
      </c>
      <c r="E4" s="19">
        <v>2000</v>
      </c>
      <c r="F4" s="21">
        <f t="shared" ref="F4:F10" si="0">IF(C4="SOLTERO",IF(E4&lt;2000,E4*15%,E4*22%),IF(C4="CASADO",IF(E4&lt;2000,E4*13%,E4*20%),"no es ni soltero ni casado"))</f>
        <v>440</v>
      </c>
      <c r="G4" s="21">
        <f t="shared" ref="G4:G10" si="1">IF(D4="TRABAJADOR",E4*7.1%,E4*14%)</f>
        <v>142</v>
      </c>
      <c r="H4" s="19">
        <v>200</v>
      </c>
      <c r="I4" s="21">
        <f t="shared" ref="I4:I10" si="2">E4-F4-G4-H4</f>
        <v>1218</v>
      </c>
    </row>
    <row r="5" spans="2:12">
      <c r="B5" s="17" t="s">
        <v>48</v>
      </c>
      <c r="C5" s="18" t="s">
        <v>49</v>
      </c>
      <c r="D5" s="18" t="s">
        <v>46</v>
      </c>
      <c r="E5" s="19">
        <v>1900</v>
      </c>
      <c r="F5" s="21">
        <f t="shared" si="0"/>
        <v>247</v>
      </c>
      <c r="G5" s="21">
        <f t="shared" si="1"/>
        <v>134.89999999999998</v>
      </c>
      <c r="H5" s="19">
        <v>100</v>
      </c>
      <c r="I5" s="21">
        <f t="shared" si="2"/>
        <v>1418.1</v>
      </c>
    </row>
    <row r="6" spans="2:12">
      <c r="B6" s="20" t="s">
        <v>50</v>
      </c>
      <c r="C6" s="18" t="s">
        <v>49</v>
      </c>
      <c r="D6" s="18" t="s">
        <v>51</v>
      </c>
      <c r="E6" s="19">
        <v>3250</v>
      </c>
      <c r="F6" s="21">
        <f t="shared" si="0"/>
        <v>650</v>
      </c>
      <c r="G6" s="21">
        <f t="shared" si="1"/>
        <v>455.00000000000006</v>
      </c>
      <c r="H6" s="19">
        <v>100</v>
      </c>
      <c r="I6" s="21">
        <f t="shared" si="2"/>
        <v>2045</v>
      </c>
    </row>
    <row r="7" spans="2:12">
      <c r="B7" s="20" t="s">
        <v>52</v>
      </c>
      <c r="C7" s="18" t="s">
        <v>49</v>
      </c>
      <c r="D7" s="18" t="s">
        <v>46</v>
      </c>
      <c r="E7" s="19">
        <v>2000</v>
      </c>
      <c r="F7" s="21">
        <f t="shared" si="0"/>
        <v>400</v>
      </c>
      <c r="G7" s="21">
        <f t="shared" si="1"/>
        <v>142</v>
      </c>
      <c r="H7" s="19">
        <v>110</v>
      </c>
      <c r="I7" s="21">
        <f t="shared" si="2"/>
        <v>1348</v>
      </c>
    </row>
    <row r="8" spans="2:12">
      <c r="B8" s="20" t="s">
        <v>53</v>
      </c>
      <c r="C8" s="18" t="s">
        <v>49</v>
      </c>
      <c r="D8" s="18" t="s">
        <v>51</v>
      </c>
      <c r="E8" s="19">
        <v>3500</v>
      </c>
      <c r="F8" s="21">
        <f t="shared" si="0"/>
        <v>700</v>
      </c>
      <c r="G8" s="21">
        <f t="shared" si="1"/>
        <v>490.00000000000006</v>
      </c>
      <c r="H8" s="19">
        <v>0</v>
      </c>
      <c r="I8" s="21">
        <f t="shared" si="2"/>
        <v>2310</v>
      </c>
    </row>
    <row r="9" spans="2:12">
      <c r="B9" s="20" t="s">
        <v>54</v>
      </c>
      <c r="C9" s="18" t="s">
        <v>45</v>
      </c>
      <c r="D9" s="18" t="s">
        <v>46</v>
      </c>
      <c r="E9" s="19">
        <v>1985</v>
      </c>
      <c r="F9" s="21">
        <f t="shared" si="0"/>
        <v>297.75</v>
      </c>
      <c r="G9" s="21">
        <f t="shared" si="1"/>
        <v>140.93499999999997</v>
      </c>
      <c r="H9" s="19">
        <v>140</v>
      </c>
      <c r="I9" s="21">
        <f t="shared" si="2"/>
        <v>1406.3150000000001</v>
      </c>
    </row>
    <row r="10" spans="2:12">
      <c r="B10" s="20" t="s">
        <v>55</v>
      </c>
      <c r="C10" s="18" t="s">
        <v>49</v>
      </c>
      <c r="D10" s="18" t="s">
        <v>46</v>
      </c>
      <c r="E10" s="19">
        <v>1900</v>
      </c>
      <c r="F10" s="21">
        <f t="shared" si="0"/>
        <v>247</v>
      </c>
      <c r="G10" s="21">
        <f t="shared" si="1"/>
        <v>134.89999999999998</v>
      </c>
      <c r="H10" s="19">
        <v>110</v>
      </c>
      <c r="I10" s="21">
        <f t="shared" si="2"/>
        <v>1408.1</v>
      </c>
    </row>
    <row r="14" spans="2:12" ht="15" thickBot="1"/>
    <row r="15" spans="2:12" ht="18.75" thickBot="1">
      <c r="C15" s="22" t="s">
        <v>56</v>
      </c>
      <c r="D15" s="22" t="s">
        <v>57</v>
      </c>
      <c r="E15" s="23" t="s">
        <v>58</v>
      </c>
    </row>
    <row r="16" spans="2:12" ht="18">
      <c r="C16" s="24">
        <v>400</v>
      </c>
      <c r="D16" s="25">
        <v>7.0000000000000007E-2</v>
      </c>
      <c r="E16" s="26">
        <f>C16*D16</f>
        <v>28.000000000000004</v>
      </c>
      <c r="G16" s="30" t="s">
        <v>59</v>
      </c>
      <c r="H16" s="30"/>
      <c r="I16" s="30"/>
      <c r="J16" s="30"/>
      <c r="K16" s="30"/>
      <c r="L16" s="30"/>
    </row>
    <row r="17" spans="3:6" ht="18">
      <c r="C17" s="27">
        <v>500</v>
      </c>
      <c r="D17" s="28">
        <v>7.0000000000000007E-2</v>
      </c>
      <c r="E17" s="26">
        <f t="shared" ref="E17:E26" si="3">C17*D17</f>
        <v>35</v>
      </c>
      <c r="F17" s="31"/>
    </row>
    <row r="18" spans="3:6" ht="18">
      <c r="C18" s="27">
        <v>600</v>
      </c>
      <c r="D18" s="28">
        <v>0.16</v>
      </c>
      <c r="E18" s="26">
        <f t="shared" si="3"/>
        <v>96</v>
      </c>
    </row>
    <row r="19" spans="3:6" ht="18">
      <c r="C19" s="27">
        <v>700</v>
      </c>
      <c r="D19" s="28">
        <v>7.0000000000000007E-2</v>
      </c>
      <c r="E19" s="26">
        <f t="shared" si="3"/>
        <v>49.000000000000007</v>
      </c>
    </row>
    <row r="20" spans="3:6" ht="18">
      <c r="C20" s="27">
        <v>800</v>
      </c>
      <c r="D20" s="28">
        <v>0.16</v>
      </c>
      <c r="E20" s="26">
        <f t="shared" si="3"/>
        <v>128</v>
      </c>
    </row>
    <row r="21" spans="3:6" ht="18">
      <c r="C21" s="27">
        <v>900</v>
      </c>
      <c r="D21" s="28">
        <v>7.0000000000000007E-2</v>
      </c>
      <c r="E21" s="26">
        <f t="shared" si="3"/>
        <v>63.000000000000007</v>
      </c>
    </row>
    <row r="22" spans="3:6" ht="18">
      <c r="C22" s="27">
        <v>1000</v>
      </c>
      <c r="D22" s="28">
        <v>0.16</v>
      </c>
      <c r="E22" s="26">
        <f t="shared" si="3"/>
        <v>160</v>
      </c>
    </row>
    <row r="23" spans="3:6" ht="18">
      <c r="C23" s="27">
        <v>1100</v>
      </c>
      <c r="D23" s="28">
        <v>0.16</v>
      </c>
      <c r="E23" s="26">
        <f t="shared" si="3"/>
        <v>176</v>
      </c>
    </row>
    <row r="24" spans="3:6" ht="18">
      <c r="C24" s="27">
        <v>1200</v>
      </c>
      <c r="D24" s="28">
        <v>7.0000000000000007E-2</v>
      </c>
      <c r="E24" s="26">
        <f t="shared" si="3"/>
        <v>84.000000000000014</v>
      </c>
    </row>
    <row r="25" spans="3:6" ht="18">
      <c r="C25" s="27">
        <v>1300</v>
      </c>
      <c r="D25" s="28">
        <v>7.0000000000000007E-2</v>
      </c>
      <c r="E25" s="26">
        <f t="shared" si="3"/>
        <v>91.000000000000014</v>
      </c>
    </row>
    <row r="26" spans="3:6" ht="18">
      <c r="C26" s="27">
        <v>1400</v>
      </c>
      <c r="D26" s="28">
        <v>0.16</v>
      </c>
      <c r="E26" s="26">
        <f t="shared" si="3"/>
        <v>224</v>
      </c>
    </row>
  </sheetData>
  <mergeCells count="1">
    <mergeCell ref="G16:L16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6DB3-AA71-43EE-BD3E-CF1C491A3427}">
  <sheetPr>
    <tabColor theme="9" tint="-0.249977111117893"/>
  </sheetPr>
  <dimension ref="A1:BO32"/>
  <sheetViews>
    <sheetView showGridLines="0" zoomScaleNormal="100" zoomScaleSheetLayoutView="115" workbookViewId="0">
      <selection activeCell="B29" sqref="B29"/>
    </sheetView>
  </sheetViews>
  <sheetFormatPr baseColWidth="10" defaultColWidth="11.5" defaultRowHeight="14.25"/>
  <cols>
    <col min="1" max="1" width="41.125" customWidth="1"/>
    <col min="2" max="8" width="19.875" customWidth="1"/>
    <col min="9" max="9" width="12.5" customWidth="1"/>
    <col min="10" max="10" width="6" customWidth="1"/>
  </cols>
  <sheetData>
    <row r="1" spans="1:11" ht="71.25" customHeight="1"/>
    <row r="2" spans="1:11" ht="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2" t="s">
        <v>7</v>
      </c>
      <c r="G2" s="2" t="s">
        <v>8</v>
      </c>
      <c r="H2" s="3" t="s">
        <v>26</v>
      </c>
      <c r="I2" s="3" t="s">
        <v>9</v>
      </c>
    </row>
    <row r="3" spans="1:11" ht="15">
      <c r="A3" s="4" t="s">
        <v>10</v>
      </c>
      <c r="B3" s="8">
        <v>113582</v>
      </c>
      <c r="C3" s="5">
        <v>227514</v>
      </c>
      <c r="D3" s="5">
        <v>497363</v>
      </c>
      <c r="E3" s="5">
        <v>384061</v>
      </c>
      <c r="F3" s="5">
        <v>280007</v>
      </c>
      <c r="G3" s="5">
        <v>144297</v>
      </c>
      <c r="H3" s="14">
        <f>SUM(trans)</f>
        <v>1646824</v>
      </c>
      <c r="I3" s="6">
        <f>H3*$K$4</f>
        <v>82341.200000000012</v>
      </c>
      <c r="K3" s="3" t="s">
        <v>9</v>
      </c>
    </row>
    <row r="4" spans="1:11" ht="15">
      <c r="A4" s="7" t="s">
        <v>27</v>
      </c>
      <c r="B4" s="8">
        <v>149943</v>
      </c>
      <c r="C4" s="8">
        <v>297603</v>
      </c>
      <c r="D4" s="8">
        <v>209438</v>
      </c>
      <c r="E4" s="8">
        <v>98501</v>
      </c>
      <c r="F4" s="8">
        <v>308821</v>
      </c>
      <c r="G4" s="8">
        <v>257809</v>
      </c>
      <c r="H4" s="14">
        <f>SUM(traslados)</f>
        <v>1322115</v>
      </c>
      <c r="I4" s="6">
        <f t="shared" ref="I4:I21" si="0">H4*$K$4</f>
        <v>66105.75</v>
      </c>
      <c r="K4" s="15">
        <v>0.05</v>
      </c>
    </row>
    <row r="5" spans="1:11" ht="15">
      <c r="A5" s="7" t="s">
        <v>28</v>
      </c>
      <c r="B5" s="8">
        <v>164108</v>
      </c>
      <c r="C5" s="8">
        <v>466364</v>
      </c>
      <c r="D5" s="8">
        <v>229662</v>
      </c>
      <c r="E5" s="8">
        <v>227260</v>
      </c>
      <c r="F5" s="8">
        <v>330626</v>
      </c>
      <c r="G5" s="8">
        <v>61665</v>
      </c>
      <c r="H5" s="14">
        <f>SUM(GViaje)</f>
        <v>1479685</v>
      </c>
      <c r="I5" s="6">
        <f t="shared" si="0"/>
        <v>73984.25</v>
      </c>
    </row>
    <row r="6" spans="1:11" ht="15">
      <c r="A6" s="7" t="s">
        <v>29</v>
      </c>
      <c r="B6" s="8">
        <v>224530</v>
      </c>
      <c r="C6" s="8">
        <v>362075</v>
      </c>
      <c r="D6" s="8">
        <v>255647</v>
      </c>
      <c r="E6" s="8">
        <v>416039</v>
      </c>
      <c r="F6" s="8">
        <v>279664</v>
      </c>
      <c r="G6" s="8">
        <v>250693</v>
      </c>
      <c r="H6" s="14">
        <f>SUM(GPapeleria)</f>
        <v>1788648</v>
      </c>
      <c r="I6" s="6">
        <f t="shared" si="0"/>
        <v>89432.400000000009</v>
      </c>
    </row>
    <row r="7" spans="1:11" ht="15">
      <c r="A7" s="7" t="s">
        <v>30</v>
      </c>
      <c r="B7" s="8">
        <v>273409</v>
      </c>
      <c r="C7" s="8">
        <v>171398</v>
      </c>
      <c r="D7" s="8">
        <v>465348</v>
      </c>
      <c r="E7" s="8">
        <v>407386</v>
      </c>
      <c r="F7" s="8">
        <v>438150</v>
      </c>
      <c r="G7" s="8">
        <v>60337</v>
      </c>
      <c r="H7" s="14">
        <f>SUM(Caja)</f>
        <v>1816028</v>
      </c>
      <c r="I7" s="6">
        <f t="shared" si="0"/>
        <v>90801.400000000009</v>
      </c>
    </row>
    <row r="8" spans="1:11" ht="15">
      <c r="A8" s="7" t="s">
        <v>31</v>
      </c>
      <c r="B8" s="8">
        <v>345675</v>
      </c>
      <c r="C8" s="8">
        <v>417027</v>
      </c>
      <c r="D8" s="8">
        <v>317337</v>
      </c>
      <c r="E8" s="8">
        <v>221746</v>
      </c>
      <c r="F8" s="8">
        <v>386985</v>
      </c>
      <c r="G8" s="8">
        <v>468772</v>
      </c>
      <c r="H8" s="14">
        <f>SUM(GMaterial)</f>
        <v>2157542</v>
      </c>
      <c r="I8" s="6">
        <f t="shared" si="0"/>
        <v>107877.1</v>
      </c>
    </row>
    <row r="9" spans="1:11" ht="15">
      <c r="A9" s="7" t="s">
        <v>32</v>
      </c>
      <c r="B9" s="8">
        <v>251311</v>
      </c>
      <c r="C9" s="8">
        <v>361100</v>
      </c>
      <c r="D9" s="8">
        <v>373092</v>
      </c>
      <c r="E9" s="8">
        <v>111397</v>
      </c>
      <c r="F9" s="8">
        <v>104076</v>
      </c>
      <c r="G9" s="8">
        <v>62535</v>
      </c>
      <c r="H9" s="14">
        <f>SUM(GSeguridad)</f>
        <v>1263511</v>
      </c>
      <c r="I9" s="6">
        <f t="shared" si="0"/>
        <v>63175.55</v>
      </c>
    </row>
    <row r="10" spans="1:11" ht="15">
      <c r="A10" s="7" t="s">
        <v>33</v>
      </c>
      <c r="B10" s="8">
        <v>146871</v>
      </c>
      <c r="C10" s="8">
        <v>258548</v>
      </c>
      <c r="D10" s="8">
        <v>94894</v>
      </c>
      <c r="E10" s="8">
        <v>348652</v>
      </c>
      <c r="F10" s="8">
        <v>488479</v>
      </c>
      <c r="G10" s="8">
        <v>438087</v>
      </c>
      <c r="H10" s="14">
        <f>SUM(GPeaje)</f>
        <v>1775531</v>
      </c>
      <c r="I10" s="6">
        <f t="shared" si="0"/>
        <v>88776.55</v>
      </c>
    </row>
    <row r="11" spans="1:11" ht="15">
      <c r="A11" s="9" t="s">
        <v>34</v>
      </c>
      <c r="B11" s="8">
        <v>87253</v>
      </c>
      <c r="C11" s="8">
        <v>150675</v>
      </c>
      <c r="D11" s="8">
        <v>175925</v>
      </c>
      <c r="E11" s="8">
        <v>233160</v>
      </c>
      <c r="F11" s="8">
        <v>472890</v>
      </c>
      <c r="G11" s="8">
        <v>95179</v>
      </c>
      <c r="H11" s="14">
        <f>SUM(GMaquinas)</f>
        <v>1215082</v>
      </c>
      <c r="I11" s="6">
        <f t="shared" si="0"/>
        <v>60754.100000000006</v>
      </c>
    </row>
    <row r="12" spans="1:11" ht="15">
      <c r="A12" s="4" t="s">
        <v>11</v>
      </c>
      <c r="B12" s="8">
        <v>67620</v>
      </c>
      <c r="C12" s="8">
        <v>146925</v>
      </c>
      <c r="D12" s="8">
        <v>411736</v>
      </c>
      <c r="E12" s="8">
        <v>64183</v>
      </c>
      <c r="F12" s="8">
        <v>396658</v>
      </c>
      <c r="G12" s="8">
        <v>486115</v>
      </c>
      <c r="H12" s="14">
        <f>SUM(Mant)</f>
        <v>1573237</v>
      </c>
      <c r="I12" s="6">
        <f t="shared" si="0"/>
        <v>78661.850000000006</v>
      </c>
    </row>
    <row r="13" spans="1:11" ht="15">
      <c r="A13" s="7" t="s">
        <v>12</v>
      </c>
      <c r="B13" s="8">
        <v>254429</v>
      </c>
      <c r="C13" s="8">
        <v>64332</v>
      </c>
      <c r="D13" s="8">
        <v>427578</v>
      </c>
      <c r="E13" s="8">
        <v>488811</v>
      </c>
      <c r="F13" s="8">
        <v>259636</v>
      </c>
      <c r="G13" s="8">
        <v>377008</v>
      </c>
      <c r="H13" s="14">
        <f>SUM(Higiene)</f>
        <v>1871794</v>
      </c>
      <c r="I13" s="6">
        <f t="shared" si="0"/>
        <v>93589.700000000012</v>
      </c>
    </row>
    <row r="14" spans="1:11" ht="15">
      <c r="A14" s="7" t="s">
        <v>13</v>
      </c>
      <c r="B14" s="8">
        <v>409541</v>
      </c>
      <c r="C14" s="8">
        <v>51737</v>
      </c>
      <c r="D14" s="8">
        <v>191950</v>
      </c>
      <c r="E14" s="8">
        <v>424238</v>
      </c>
      <c r="F14" s="8">
        <v>439363</v>
      </c>
      <c r="G14" s="8">
        <v>63128</v>
      </c>
      <c r="H14" s="14">
        <f>SUM(Luz)</f>
        <v>1579957</v>
      </c>
      <c r="I14" s="6">
        <f t="shared" si="0"/>
        <v>78997.850000000006</v>
      </c>
    </row>
    <row r="15" spans="1:11" ht="15">
      <c r="A15" s="7" t="s">
        <v>14</v>
      </c>
      <c r="B15" s="8">
        <v>150430</v>
      </c>
      <c r="C15" s="8">
        <v>494755</v>
      </c>
      <c r="D15" s="8">
        <v>327167</v>
      </c>
      <c r="E15" s="8">
        <v>155240</v>
      </c>
      <c r="F15" s="8">
        <v>405214</v>
      </c>
      <c r="G15" s="8">
        <v>263772</v>
      </c>
      <c r="H15" s="14">
        <f>SUM(Agua)</f>
        <v>1796578</v>
      </c>
      <c r="I15" s="6">
        <f t="shared" si="0"/>
        <v>89828.900000000009</v>
      </c>
    </row>
    <row r="16" spans="1:11" ht="15">
      <c r="A16" s="7" t="s">
        <v>15</v>
      </c>
      <c r="B16" s="8">
        <v>228809</v>
      </c>
      <c r="C16" s="8">
        <v>179814</v>
      </c>
      <c r="D16" s="8">
        <v>452500</v>
      </c>
      <c r="E16" s="8">
        <v>105290</v>
      </c>
      <c r="F16" s="8">
        <v>256592</v>
      </c>
      <c r="G16" s="8">
        <v>215977</v>
      </c>
      <c r="H16" s="14">
        <f>SUM(Telf)</f>
        <v>1438982</v>
      </c>
      <c r="I16" s="6">
        <f t="shared" si="0"/>
        <v>71949.100000000006</v>
      </c>
    </row>
    <row r="17" spans="1:67" ht="15">
      <c r="A17" s="7" t="s">
        <v>35</v>
      </c>
      <c r="B17" s="8">
        <v>346624</v>
      </c>
      <c r="D17" s="8">
        <v>377462</v>
      </c>
      <c r="E17" s="8">
        <v>396893</v>
      </c>
      <c r="F17" s="8">
        <v>321777</v>
      </c>
      <c r="G17" s="8">
        <v>128586</v>
      </c>
      <c r="H17" s="14">
        <f>SUM(GPasajes)</f>
        <v>1571342</v>
      </c>
      <c r="I17" s="6">
        <f t="shared" si="0"/>
        <v>78567.100000000006</v>
      </c>
    </row>
    <row r="18" spans="1:67" ht="15">
      <c r="A18" s="7" t="s">
        <v>16</v>
      </c>
      <c r="B18" s="8">
        <v>466919</v>
      </c>
      <c r="C18" s="8">
        <v>416751</v>
      </c>
      <c r="D18" s="8">
        <v>218592</v>
      </c>
      <c r="E18" s="8">
        <v>488026</v>
      </c>
      <c r="F18" s="8">
        <v>283552</v>
      </c>
      <c r="G18" s="8">
        <v>140262</v>
      </c>
      <c r="H18" s="14">
        <f>SUM(Impuestos)</f>
        <v>2014102</v>
      </c>
      <c r="I18" s="6">
        <f t="shared" si="0"/>
        <v>100705.1</v>
      </c>
      <c r="BO18" t="s">
        <v>17</v>
      </c>
    </row>
    <row r="19" spans="1:67" ht="15">
      <c r="A19" s="7" t="s">
        <v>18</v>
      </c>
      <c r="B19" s="8">
        <v>194950</v>
      </c>
      <c r="C19" s="8">
        <v>249460</v>
      </c>
      <c r="D19" s="8">
        <v>325144</v>
      </c>
      <c r="E19" s="8">
        <v>282871</v>
      </c>
      <c r="F19" s="8">
        <v>252294</v>
      </c>
      <c r="G19" s="8">
        <v>56613</v>
      </c>
      <c r="H19" s="14">
        <f>SUM(Predial)</f>
        <v>1361332</v>
      </c>
      <c r="I19" s="6">
        <f t="shared" si="0"/>
        <v>68066.600000000006</v>
      </c>
    </row>
    <row r="20" spans="1:67" ht="15">
      <c r="A20" s="7" t="s">
        <v>36</v>
      </c>
      <c r="B20" s="8">
        <v>186188</v>
      </c>
      <c r="C20" s="8">
        <v>472748</v>
      </c>
      <c r="D20" s="8">
        <v>248873</v>
      </c>
      <c r="E20" s="8">
        <v>244066</v>
      </c>
      <c r="F20" s="8">
        <v>79055</v>
      </c>
      <c r="G20" s="8">
        <v>178133</v>
      </c>
      <c r="H20" s="14">
        <f>SUM(TelfMovil)</f>
        <v>1409063</v>
      </c>
      <c r="I20" s="6">
        <f t="shared" si="0"/>
        <v>70453.150000000009</v>
      </c>
    </row>
    <row r="21" spans="1:67" ht="15">
      <c r="A21" s="7" t="s">
        <v>19</v>
      </c>
      <c r="B21" s="8">
        <v>162865</v>
      </c>
      <c r="C21" s="8">
        <v>70403</v>
      </c>
      <c r="D21" s="8">
        <v>388078</v>
      </c>
      <c r="E21" s="8">
        <v>152126</v>
      </c>
      <c r="F21" s="8">
        <v>469715</v>
      </c>
      <c r="G21" s="8">
        <v>104051</v>
      </c>
      <c r="H21" s="14">
        <f>SUM(Varios)</f>
        <v>1347238</v>
      </c>
      <c r="I21" s="6">
        <f t="shared" si="0"/>
        <v>67361.900000000009</v>
      </c>
    </row>
    <row r="22" spans="1:67">
      <c r="B22" s="10"/>
      <c r="C22" s="10"/>
      <c r="D22" s="10"/>
      <c r="E22" s="10"/>
      <c r="F22" s="10"/>
      <c r="H22" s="29"/>
    </row>
    <row r="24" spans="1:67" ht="15">
      <c r="A24" s="11" t="s">
        <v>20</v>
      </c>
    </row>
    <row r="26" spans="1:67">
      <c r="A26" t="s">
        <v>21</v>
      </c>
    </row>
    <row r="27" spans="1:67" ht="15">
      <c r="A27" s="12" t="s">
        <v>22</v>
      </c>
      <c r="B27" s="13">
        <f>SUM(transporte)+SUM(traslados)+SUM(GViaje)+SUM(GPapeleria)+SUM(Caja)+SUM(GMaterial)+SUM(GSeguridad)+SUM(GPeaje)+SUM(GMaquinas)+SUM(Mant)+SUM(Higiene)+SUM(Luz)+SUM(Agua)+SUM(Telf)+SUM(GPasajes)+SUM(Impuestos)+SUM(Predial)+SUM(TelfMovil)+SUM(Varios)</f>
        <v>30428591</v>
      </c>
    </row>
    <row r="28" spans="1:67" ht="15">
      <c r="A28" s="12" t="s">
        <v>23</v>
      </c>
      <c r="B28" s="13">
        <f>SUM(Enero)+SUM(Febrero)</f>
        <v>9084286</v>
      </c>
    </row>
    <row r="29" spans="1:67" ht="15">
      <c r="A29" s="12" t="s">
        <v>24</v>
      </c>
      <c r="B29" s="13">
        <f>SUM(Luz)+SUM(Agua)+SUM(Telf)</f>
        <v>4815517</v>
      </c>
    </row>
    <row r="31" spans="1:67">
      <c r="B31" s="10"/>
    </row>
    <row r="32" spans="1:67" ht="15">
      <c r="A32" s="12" t="s">
        <v>25</v>
      </c>
      <c r="B32" s="13">
        <f>EneTrans+GViaje</f>
        <v>277690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scale="66" orientation="landscape" r:id="rId1"/>
  <headerFooter>
    <oddHeader>&amp;L&amp;D&amp;CPagina &amp;P de &amp;N&amp;R&amp;T</oddHeader>
  </headerFooter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ejercicio1  de SI Y O </vt:lpstr>
      <vt:lpstr>Ejercicio 2 Nombres en excel</vt:lpstr>
      <vt:lpstr>Agua</vt:lpstr>
      <vt:lpstr>Caja</vt:lpstr>
      <vt:lpstr>EGViaje</vt:lpstr>
      <vt:lpstr>Enero</vt:lpstr>
      <vt:lpstr>EneTrans</vt:lpstr>
      <vt:lpstr>Febrero</vt:lpstr>
      <vt:lpstr>GMaquinas</vt:lpstr>
      <vt:lpstr>GMaterial</vt:lpstr>
      <vt:lpstr>GPapeleria</vt:lpstr>
      <vt:lpstr>GPasajes</vt:lpstr>
      <vt:lpstr>GPeaje</vt:lpstr>
      <vt:lpstr>GSeguridad</vt:lpstr>
      <vt:lpstr>GViaje</vt:lpstr>
      <vt:lpstr>Higiene</vt:lpstr>
      <vt:lpstr>Impuestos</vt:lpstr>
      <vt:lpstr>Luz</vt:lpstr>
      <vt:lpstr>Mant</vt:lpstr>
      <vt:lpstr>Predial</vt:lpstr>
      <vt:lpstr>Telf</vt:lpstr>
      <vt:lpstr>TelfMovil</vt:lpstr>
      <vt:lpstr>trans</vt:lpstr>
      <vt:lpstr>transporte</vt:lpstr>
      <vt:lpstr>traslados</vt:lpstr>
      <vt:lpstr>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2024-09-30T19:21:09Z</dcterms:created>
  <dcterms:modified xsi:type="dcterms:W3CDTF">2024-10-04T07:28:28Z</dcterms:modified>
</cp:coreProperties>
</file>