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zo\Documents\GitHub\Mes-opt\"/>
    </mc:Choice>
  </mc:AlternateContent>
  <xr:revisionPtr revIDLastSave="0" documentId="13_ncr:1_{E807FCE7-590D-4534-B1BD-9FED913BEE4B}" xr6:coauthVersionLast="45" xr6:coauthVersionMax="45" xr10:uidLastSave="{00000000-0000-0000-0000-000000000000}"/>
  <bookViews>
    <workbookView xWindow="-120" yWindow="-120" windowWidth="20730" windowHeight="11160" xr2:uid="{24FE46F8-AD85-9943-9696-C485A3BBD698}"/>
  </bookViews>
  <sheets>
    <sheet name="macchin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7" i="2" l="1"/>
  <c r="Q21" i="2"/>
  <c r="Q56" i="2"/>
  <c r="Q20" i="2"/>
  <c r="H5" i="2" l="1"/>
  <c r="I5" i="2" s="1"/>
  <c r="J5" i="2"/>
  <c r="L5" i="2" s="1"/>
  <c r="H6" i="2"/>
  <c r="J6" i="2" s="1"/>
  <c r="L6" i="2" s="1"/>
  <c r="Q6" i="2"/>
  <c r="U6" i="2"/>
  <c r="H8" i="2"/>
  <c r="H9" i="2"/>
  <c r="F3" i="2" s="1"/>
  <c r="H10" i="2"/>
  <c r="H11" i="2"/>
  <c r="E3" i="2" s="1"/>
  <c r="E15" i="2"/>
  <c r="H17" i="2"/>
  <c r="J17" i="2" s="1"/>
  <c r="L17" i="2" s="1"/>
  <c r="H18" i="2"/>
  <c r="J18" i="2" s="1"/>
  <c r="I18" i="2"/>
  <c r="K18" i="2" s="1"/>
  <c r="Q18" i="2"/>
  <c r="H22" i="2"/>
  <c r="H23" i="2"/>
  <c r="H29" i="2"/>
  <c r="I29" i="2" s="1"/>
  <c r="K29" i="2" s="1"/>
  <c r="H30" i="2"/>
  <c r="I30" i="2" s="1"/>
  <c r="K30" i="2" s="1"/>
  <c r="H41" i="2"/>
  <c r="I41" i="2" s="1"/>
  <c r="K41" i="2" s="1"/>
  <c r="H42" i="2"/>
  <c r="I42" i="2"/>
  <c r="K42" i="2" s="1"/>
  <c r="J42" i="2"/>
  <c r="L42" i="2" s="1"/>
  <c r="E51" i="2"/>
  <c r="H53" i="2"/>
  <c r="J53" i="2" s="1"/>
  <c r="L53" i="2" s="1"/>
  <c r="H54" i="2"/>
  <c r="I54" i="2" s="1"/>
  <c r="K54" i="2" s="1"/>
  <c r="Q54" i="2"/>
  <c r="H58" i="2"/>
  <c r="H59" i="2"/>
  <c r="H82" i="2"/>
  <c r="I82" i="2" s="1"/>
  <c r="K82" i="2" s="1"/>
  <c r="H83" i="2"/>
  <c r="J83" i="2" s="1"/>
  <c r="L83" i="2" s="1"/>
  <c r="I83" i="2"/>
  <c r="K83" i="2" s="1"/>
  <c r="H94" i="2"/>
  <c r="I94" i="2" s="1"/>
  <c r="K94" i="2" s="1"/>
  <c r="H95" i="2"/>
  <c r="I95" i="2" s="1"/>
  <c r="K95" i="2" s="1"/>
  <c r="J95" i="2"/>
  <c r="L95" i="2" s="1"/>
  <c r="Q95" i="2"/>
  <c r="H107" i="2"/>
  <c r="I107" i="2"/>
  <c r="K107" i="2" s="1"/>
  <c r="H108" i="2"/>
  <c r="I108" i="2" s="1"/>
  <c r="K108" i="2" s="1"/>
  <c r="H109" i="2"/>
  <c r="I109" i="2" s="1"/>
  <c r="K109" i="2" s="1"/>
  <c r="H119" i="2"/>
  <c r="I119" i="2" s="1"/>
  <c r="K119" i="2" s="1"/>
  <c r="H120" i="2"/>
  <c r="I120" i="2"/>
  <c r="K120" i="2" s="1"/>
  <c r="H131" i="2"/>
  <c r="I131" i="2" s="1"/>
  <c r="K131" i="2" s="1"/>
  <c r="H132" i="2"/>
  <c r="I132" i="2" s="1"/>
  <c r="K132" i="2" s="1"/>
  <c r="J54" i="2" l="1"/>
  <c r="L54" i="2" s="1"/>
  <c r="V3" i="2"/>
  <c r="L18" i="2"/>
  <c r="N5" i="2"/>
  <c r="K5" i="2"/>
  <c r="M5" i="2" s="1"/>
  <c r="J94" i="2"/>
  <c r="L94" i="2" s="1"/>
  <c r="J30" i="2"/>
  <c r="L30" i="2" s="1"/>
  <c r="I17" i="2"/>
  <c r="K17" i="2" s="1"/>
  <c r="I53" i="2"/>
  <c r="K53" i="2" s="1"/>
  <c r="I6" i="2"/>
  <c r="J29" i="2"/>
  <c r="L29" i="2" s="1"/>
  <c r="J82" i="2"/>
  <c r="L82" i="2" s="1"/>
  <c r="J41" i="2"/>
  <c r="L41" i="2" s="1"/>
  <c r="K6" i="2" l="1"/>
  <c r="M6" i="2" s="1"/>
  <c r="Q8" i="2"/>
  <c r="N6" i="2"/>
</calcChain>
</file>

<file path=xl/sharedStrings.xml><?xml version="1.0" encoding="utf-8"?>
<sst xmlns="http://schemas.openxmlformats.org/spreadsheetml/2006/main" count="320" uniqueCount="77">
  <si>
    <t>k3Q</t>
  </si>
  <si>
    <t>k2Q</t>
  </si>
  <si>
    <t>k1Q</t>
  </si>
  <si>
    <t>performance map: Q= k1*F+k2*S+k3</t>
  </si>
  <si>
    <t>O&amp;M</t>
  </si>
  <si>
    <t>k3P</t>
  </si>
  <si>
    <t>extra fuel input at max load</t>
  </si>
  <si>
    <t>start-up cost</t>
  </si>
  <si>
    <t>vertex max</t>
  </si>
  <si>
    <t>k2P</t>
  </si>
  <si>
    <t>min up time</t>
  </si>
  <si>
    <t>vertex min</t>
  </si>
  <si>
    <t>convex hull</t>
  </si>
  <si>
    <t>k1P</t>
  </si>
  <si>
    <t>performance map: Qref= k1*QIN+k2*S+k3</t>
  </si>
  <si>
    <t>no vincolo</t>
  </si>
  <si>
    <t xml:space="preserve">rampa up </t>
  </si>
  <si>
    <t>COP</t>
  </si>
  <si>
    <t>Qref</t>
  </si>
  <si>
    <t>QIN</t>
  </si>
  <si>
    <t>Load min (Fmin/Fmax)</t>
  </si>
  <si>
    <t>kW</t>
  </si>
  <si>
    <t>Size (Qin thermal max)</t>
  </si>
  <si>
    <t>N units</t>
  </si>
  <si>
    <t>ABSORPTION REF CYCLE</t>
  </si>
  <si>
    <t>tratto 2: performance map: qref= k1*Pel+k2*S+k3</t>
  </si>
  <si>
    <t>vertex mid</t>
  </si>
  <si>
    <t>tratto 1: performance map: qref= k1*Pel+k2*S+k3</t>
  </si>
  <si>
    <t>Qref _1</t>
  </si>
  <si>
    <t>P</t>
  </si>
  <si>
    <t>load_chage_slope</t>
  </si>
  <si>
    <t>Size (Pel IN max)</t>
  </si>
  <si>
    <t>REFRIFERATION CYCLE</t>
  </si>
  <si>
    <t>2h</t>
  </si>
  <si>
    <t>performance map: Pel= k1*F+k2*S+k3</t>
  </si>
  <si>
    <t>eta_th</t>
  </si>
  <si>
    <t>eta_el</t>
  </si>
  <si>
    <t>Q</t>
  </si>
  <si>
    <t>F</t>
  </si>
  <si>
    <t>Size (fuel max)</t>
  </si>
  <si>
    <t>BOILER 2</t>
  </si>
  <si>
    <t>4h</t>
  </si>
  <si>
    <t>BIOMASS BOILER</t>
  </si>
  <si>
    <t>peak power</t>
  </si>
  <si>
    <t>m2</t>
  </si>
  <si>
    <t>xxx</t>
  </si>
  <si>
    <t>Surface of panels</t>
  </si>
  <si>
    <t>PV SOLAR PANELS</t>
  </si>
  <si>
    <t>THERMAL SOLAR PANELS</t>
  </si>
  <si>
    <t>charge efficiency</t>
  </si>
  <si>
    <t>discharge efficiency</t>
  </si>
  <si>
    <t>size (max capacity)</t>
  </si>
  <si>
    <t>BATTERY</t>
  </si>
  <si>
    <t>kWh</t>
  </si>
  <si>
    <t>of current storage level</t>
  </si>
  <si>
    <t>heat loss</t>
  </si>
  <si>
    <t>THERMAL STORAGE</t>
  </si>
  <si>
    <t>q-th</t>
  </si>
  <si>
    <t>m-th</t>
  </si>
  <si>
    <t>extra electric power input at full load</t>
  </si>
  <si>
    <t>vincoli dinamici</t>
  </si>
  <si>
    <t>Size (elec input max)</t>
  </si>
  <si>
    <t>HEAT PUMP</t>
  </si>
  <si>
    <t>24h</t>
  </si>
  <si>
    <t>25%/ora</t>
  </si>
  <si>
    <t>fuel</t>
  </si>
  <si>
    <t>ORC large</t>
  </si>
  <si>
    <t>ORC small</t>
  </si>
  <si>
    <t>Boiler 1</t>
  </si>
  <si>
    <t>q-el</t>
  </si>
  <si>
    <t>m-el</t>
  </si>
  <si>
    <t>6h</t>
  </si>
  <si>
    <t>PES</t>
  </si>
  <si>
    <t>eta_1</t>
  </si>
  <si>
    <t>Internal combustion Engine</t>
  </si>
  <si>
    <t>Capital cost</t>
  </si>
  <si>
    <t>Maintenance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</si>
</sst>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9" fontId="2" fillId="0" borderId="0" xfId="1" applyNumberFormat="1"/>
    <xf numFmtId="0" fontId="2" fillId="0" borderId="0" xfId="1" applyAlignment="1">
      <alignment horizontal="center"/>
    </xf>
    <xf numFmtId="1" fontId="2" fillId="0" borderId="0" xfId="1" applyNumberFormat="1"/>
    <xf numFmtId="0" fontId="2" fillId="0" borderId="0" xfId="1" applyAlignment="1">
      <alignment wrapText="1"/>
    </xf>
    <xf numFmtId="0" fontId="4" fillId="2" borderId="0" xfId="1" applyFont="1" applyFill="1"/>
    <xf numFmtId="0" fontId="2" fillId="0" borderId="0" xfId="1" applyAlignment="1">
      <alignment horizontal="center" vertical="center"/>
    </xf>
    <xf numFmtId="0" fontId="4" fillId="2" borderId="0" xfId="1" applyFont="1" applyFill="1" applyAlignment="1">
      <alignment horizontal="center"/>
    </xf>
    <xf numFmtId="0" fontId="2" fillId="0" borderId="0" xfId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1" fillId="0" borderId="0" xfId="1" applyFont="1"/>
  </cellXfs>
  <cellStyles count="2">
    <cellStyle name="Normal 2" xfId="1" xr:uid="{07849CEC-A397-2547-AE02-79DCD68D1B20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38D50-7F27-E543-9F68-00B9E246C11B}">
  <dimension ref="A2:V138"/>
  <sheetViews>
    <sheetView tabSelected="1" topLeftCell="G46" zoomScale="130" zoomScaleNormal="130" workbookViewId="0">
      <selection activeCell="Q57" sqref="Q57"/>
    </sheetView>
  </sheetViews>
  <sheetFormatPr defaultColWidth="10" defaultRowHeight="15" x14ac:dyDescent="0.25"/>
  <cols>
    <col min="1" max="1" width="10" style="1"/>
    <col min="2" max="2" width="25" style="1" customWidth="1"/>
    <col min="3" max="3" width="24.125" style="1" bestFit="1" customWidth="1"/>
    <col min="4" max="4" width="10" style="1"/>
    <col min="5" max="5" width="13.125" style="1" bestFit="1" customWidth="1"/>
    <col min="6" max="6" width="10" style="1"/>
    <col min="7" max="7" width="10.375" style="1" bestFit="1" customWidth="1"/>
    <col min="8" max="15" width="10" style="1"/>
    <col min="16" max="16" width="15.625" style="1" bestFit="1" customWidth="1"/>
    <col min="17" max="16384" width="10" style="1"/>
  </cols>
  <sheetData>
    <row r="2" spans="1:22" x14ac:dyDescent="0.25">
      <c r="C2" s="10" t="s">
        <v>74</v>
      </c>
      <c r="D2" s="10"/>
      <c r="E2" s="10"/>
      <c r="F2" s="10"/>
      <c r="G2" s="10"/>
      <c r="H2" s="10"/>
      <c r="I2" s="10"/>
      <c r="J2" s="10"/>
      <c r="K2" s="10"/>
      <c r="L2" s="10"/>
      <c r="M2" s="8" t="s">
        <v>23</v>
      </c>
      <c r="N2" s="8">
        <v>1</v>
      </c>
      <c r="P2" s="3"/>
    </row>
    <row r="3" spans="1:22" x14ac:dyDescent="0.25">
      <c r="B3" s="1" t="s">
        <v>39</v>
      </c>
      <c r="C3" s="1">
        <v>2500</v>
      </c>
      <c r="D3" s="1" t="s">
        <v>21</v>
      </c>
      <c r="E3" s="5">
        <f>(C3*D9+H11)/7500</f>
        <v>0.14409066666666667</v>
      </c>
      <c r="F3" s="1">
        <f>(C3*D5+H9)/2478</f>
        <v>0.42520984665052464</v>
      </c>
      <c r="G3" s="5"/>
      <c r="H3" s="5"/>
      <c r="I3" s="5"/>
      <c r="P3" s="12" t="s">
        <v>60</v>
      </c>
      <c r="Q3" s="12"/>
      <c r="V3" s="1">
        <f>J18+J42+J95</f>
        <v>4984.1714999999995</v>
      </c>
    </row>
    <row r="4" spans="1:22" x14ac:dyDescent="0.25">
      <c r="B4" s="1" t="s">
        <v>20</v>
      </c>
      <c r="C4" s="1">
        <v>0.5</v>
      </c>
      <c r="H4" s="1" t="s">
        <v>38</v>
      </c>
      <c r="I4" s="1" t="s">
        <v>29</v>
      </c>
      <c r="J4" s="1" t="s">
        <v>37</v>
      </c>
      <c r="K4" s="1" t="s">
        <v>36</v>
      </c>
      <c r="L4" s="1" t="s">
        <v>35</v>
      </c>
      <c r="M4" s="1" t="s">
        <v>73</v>
      </c>
      <c r="N4" s="1" t="s">
        <v>72</v>
      </c>
      <c r="P4" s="3" t="s">
        <v>16</v>
      </c>
      <c r="Q4" s="1" t="s">
        <v>15</v>
      </c>
    </row>
    <row r="5" spans="1:22" x14ac:dyDescent="0.25">
      <c r="A5" s="9" t="s">
        <v>34</v>
      </c>
      <c r="B5" s="9"/>
      <c r="C5" s="1" t="s">
        <v>13</v>
      </c>
      <c r="D5" s="2">
        <v>0.49</v>
      </c>
      <c r="E5" s="9" t="s">
        <v>12</v>
      </c>
      <c r="F5" s="9"/>
      <c r="G5" s="1" t="s">
        <v>11</v>
      </c>
      <c r="H5" s="1">
        <f>C3*C4</f>
        <v>1250</v>
      </c>
      <c r="I5" s="1">
        <f>D5*H5+D6*C3+D7</f>
        <v>441.16999999999996</v>
      </c>
      <c r="J5" s="1">
        <f>D9*H5+D10*C3+D11</f>
        <v>531.93000000000006</v>
      </c>
      <c r="K5" s="1">
        <f>I5/H5</f>
        <v>0.35293599999999997</v>
      </c>
      <c r="L5" s="1">
        <f>J5/H5</f>
        <v>0.42554400000000003</v>
      </c>
      <c r="M5" s="1">
        <f>K5+L5</f>
        <v>0.77848000000000006</v>
      </c>
      <c r="N5" s="1">
        <f>((I5/0.5+J5/0.9)-H5)/(I5/0.5+J5/0.9)</f>
        <v>0.15160674370831567</v>
      </c>
      <c r="P5" s="3" t="s">
        <v>10</v>
      </c>
      <c r="Q5" s="1" t="s">
        <v>71</v>
      </c>
    </row>
    <row r="6" spans="1:22" x14ac:dyDescent="0.25">
      <c r="A6" s="9"/>
      <c r="B6" s="9"/>
      <c r="C6" s="1" t="s">
        <v>9</v>
      </c>
      <c r="D6" s="2">
        <v>-1.7000000000000001E-2</v>
      </c>
      <c r="E6" s="9"/>
      <c r="F6" s="9"/>
      <c r="G6" s="1" t="s">
        <v>8</v>
      </c>
      <c r="H6" s="1">
        <f>C3</f>
        <v>2500</v>
      </c>
      <c r="I6" s="1">
        <f>D5*H6+D6*C3+D7</f>
        <v>1053.67</v>
      </c>
      <c r="J6" s="1">
        <f>D9*H6+D10*C3+D11</f>
        <v>1080.68</v>
      </c>
      <c r="K6" s="1">
        <f>I6/H6</f>
        <v>0.42146800000000001</v>
      </c>
      <c r="L6" s="1">
        <f>J6/H6</f>
        <v>0.43227200000000005</v>
      </c>
      <c r="M6" s="1">
        <f>K6+L6</f>
        <v>0.85374000000000005</v>
      </c>
      <c r="N6" s="1">
        <f>((I6/0.5+J6/0.9)-H6)/(I6/0.5+J6/0.9)</f>
        <v>0.24427817817972478</v>
      </c>
      <c r="P6" s="3" t="s">
        <v>7</v>
      </c>
      <c r="Q6" s="1">
        <f>330/4288</f>
        <v>7.695895522388059E-2</v>
      </c>
      <c r="R6" s="1" t="s">
        <v>6</v>
      </c>
      <c r="U6" s="1">
        <f>C3</f>
        <v>2500</v>
      </c>
    </row>
    <row r="7" spans="1:22" x14ac:dyDescent="0.25">
      <c r="A7" s="9"/>
      <c r="B7" s="9"/>
      <c r="C7" s="1" t="s">
        <v>5</v>
      </c>
      <c r="D7" s="2">
        <v>-128.83000000000001</v>
      </c>
      <c r="E7" s="9"/>
      <c r="F7" s="9"/>
      <c r="P7" s="3" t="s">
        <v>4</v>
      </c>
      <c r="Q7" s="1">
        <v>0</v>
      </c>
    </row>
    <row r="8" spans="1:22" x14ac:dyDescent="0.25">
      <c r="A8" s="9"/>
      <c r="B8" s="9"/>
      <c r="G8" s="1" t="s">
        <v>70</v>
      </c>
      <c r="H8" s="1">
        <f>D5</f>
        <v>0.49</v>
      </c>
      <c r="P8" s="13" t="s">
        <v>75</v>
      </c>
      <c r="Q8" s="1">
        <f>I6*1000</f>
        <v>1053670</v>
      </c>
    </row>
    <row r="9" spans="1:22" x14ac:dyDescent="0.25">
      <c r="A9" s="9" t="s">
        <v>3</v>
      </c>
      <c r="B9" s="9"/>
      <c r="C9" s="1" t="s">
        <v>2</v>
      </c>
      <c r="D9" s="2">
        <v>0.439</v>
      </c>
      <c r="G9" s="1" t="s">
        <v>69</v>
      </c>
      <c r="H9" s="1">
        <f>D6*C3+D7</f>
        <v>-171.33</v>
      </c>
      <c r="K9" s="7"/>
      <c r="P9" s="13" t="s">
        <v>76</v>
      </c>
    </row>
    <row r="10" spans="1:22" x14ac:dyDescent="0.25">
      <c r="A10" s="9"/>
      <c r="B10" s="9"/>
      <c r="C10" s="1" t="s">
        <v>1</v>
      </c>
      <c r="D10" s="2">
        <v>-0.05</v>
      </c>
      <c r="G10" s="1" t="s">
        <v>58</v>
      </c>
      <c r="H10" s="1">
        <f>D9</f>
        <v>0.439</v>
      </c>
    </row>
    <row r="11" spans="1:22" x14ac:dyDescent="0.25">
      <c r="A11" s="9"/>
      <c r="B11" s="9"/>
      <c r="C11" s="1" t="s">
        <v>0</v>
      </c>
      <c r="D11" s="2">
        <v>108.18</v>
      </c>
      <c r="G11" s="1" t="s">
        <v>57</v>
      </c>
      <c r="H11" s="1">
        <f>D10*$C$3+D11</f>
        <v>-16.819999999999993</v>
      </c>
    </row>
    <row r="12" spans="1:22" x14ac:dyDescent="0.25">
      <c r="A12" s="9"/>
      <c r="B12" s="9"/>
    </row>
    <row r="14" spans="1:22" x14ac:dyDescent="0.25">
      <c r="C14" s="10" t="s">
        <v>68</v>
      </c>
      <c r="D14" s="10"/>
      <c r="E14" s="10"/>
      <c r="F14" s="10"/>
      <c r="G14" s="10"/>
      <c r="H14" s="10"/>
      <c r="I14" s="10"/>
      <c r="J14" s="10"/>
      <c r="K14" s="10"/>
      <c r="L14" s="10"/>
      <c r="M14" s="3" t="s">
        <v>23</v>
      </c>
      <c r="N14" s="3">
        <v>2</v>
      </c>
      <c r="O14" s="3"/>
      <c r="P14" s="3"/>
    </row>
    <row r="15" spans="1:22" x14ac:dyDescent="0.25">
      <c r="B15" s="1" t="s">
        <v>39</v>
      </c>
      <c r="C15" s="1">
        <v>2500</v>
      </c>
      <c r="D15" s="1" t="s">
        <v>21</v>
      </c>
      <c r="E15" s="5">
        <f>C15*D21/7500</f>
        <v>0.32533333333333331</v>
      </c>
      <c r="G15" s="5"/>
      <c r="H15" s="5"/>
      <c r="I15" s="5"/>
      <c r="P15" s="12" t="s">
        <v>60</v>
      </c>
      <c r="Q15" s="12"/>
    </row>
    <row r="16" spans="1:22" x14ac:dyDescent="0.25">
      <c r="B16" s="1" t="s">
        <v>20</v>
      </c>
      <c r="C16" s="1">
        <v>0.25</v>
      </c>
      <c r="H16" s="1" t="s">
        <v>38</v>
      </c>
      <c r="I16" s="1" t="s">
        <v>29</v>
      </c>
      <c r="J16" s="1" t="s">
        <v>37</v>
      </c>
      <c r="K16" s="1" t="s">
        <v>36</v>
      </c>
      <c r="L16" s="1" t="s">
        <v>35</v>
      </c>
      <c r="P16" s="3" t="s">
        <v>16</v>
      </c>
      <c r="Q16" s="1" t="s">
        <v>15</v>
      </c>
    </row>
    <row r="17" spans="1:18" x14ac:dyDescent="0.25">
      <c r="A17" s="9" t="s">
        <v>34</v>
      </c>
      <c r="B17" s="9"/>
      <c r="C17" s="1" t="s">
        <v>13</v>
      </c>
      <c r="D17" s="2">
        <v>0</v>
      </c>
      <c r="E17" s="9" t="s">
        <v>12</v>
      </c>
      <c r="F17" s="9"/>
      <c r="G17" s="1" t="s">
        <v>11</v>
      </c>
      <c r="H17" s="1">
        <f>C15*C16</f>
        <v>625</v>
      </c>
      <c r="I17" s="1">
        <f>D17*H17+D18*C15+D19</f>
        <v>0</v>
      </c>
      <c r="J17" s="1">
        <f>D21*H17+D22*C15+D23</f>
        <v>530</v>
      </c>
      <c r="K17" s="1">
        <f>I17/H17</f>
        <v>0</v>
      </c>
      <c r="L17" s="1">
        <f>J17/H17</f>
        <v>0.84799999999999998</v>
      </c>
      <c r="P17" s="3" t="s">
        <v>10</v>
      </c>
      <c r="Q17" s="1" t="s">
        <v>33</v>
      </c>
    </row>
    <row r="18" spans="1:18" x14ac:dyDescent="0.25">
      <c r="A18" s="9"/>
      <c r="B18" s="9"/>
      <c r="C18" s="1" t="s">
        <v>9</v>
      </c>
      <c r="D18" s="2">
        <v>0</v>
      </c>
      <c r="E18" s="9"/>
      <c r="F18" s="9"/>
      <c r="G18" s="1" t="s">
        <v>8</v>
      </c>
      <c r="H18" s="1">
        <f>C15</f>
        <v>2500</v>
      </c>
      <c r="I18" s="1">
        <f>D17*H18+D18*C15+D19</f>
        <v>0</v>
      </c>
      <c r="J18" s="1">
        <f>D21*H18+D22*C15+D23</f>
        <v>2360</v>
      </c>
      <c r="K18" s="1">
        <f>I18/H18</f>
        <v>0</v>
      </c>
      <c r="L18" s="1">
        <f>J18/H18</f>
        <v>0.94399999999999995</v>
      </c>
      <c r="P18" s="3" t="s">
        <v>7</v>
      </c>
      <c r="Q18" s="1">
        <f>85/1688</f>
        <v>5.0355450236966824E-2</v>
      </c>
      <c r="R18" s="1" t="s">
        <v>6</v>
      </c>
    </row>
    <row r="19" spans="1:18" x14ac:dyDescent="0.25">
      <c r="A19" s="9"/>
      <c r="B19" s="9"/>
      <c r="C19" s="1" t="s">
        <v>5</v>
      </c>
      <c r="D19" s="2">
        <v>0</v>
      </c>
      <c r="E19" s="9"/>
      <c r="F19" s="9"/>
      <c r="P19" s="3" t="s">
        <v>4</v>
      </c>
      <c r="Q19" s="1">
        <v>0</v>
      </c>
    </row>
    <row r="20" spans="1:18" x14ac:dyDescent="0.25">
      <c r="A20" s="9"/>
      <c r="B20" s="9"/>
      <c r="P20" s="13" t="s">
        <v>75</v>
      </c>
      <c r="Q20" s="1">
        <f>C15*65.2+10400</f>
        <v>173400</v>
      </c>
    </row>
    <row r="21" spans="1:18" x14ac:dyDescent="0.25">
      <c r="A21" s="9" t="s">
        <v>3</v>
      </c>
      <c r="B21" s="9"/>
      <c r="C21" s="1" t="s">
        <v>2</v>
      </c>
      <c r="D21" s="2">
        <v>0.97599999999999998</v>
      </c>
      <c r="P21" s="13" t="s">
        <v>76</v>
      </c>
      <c r="Q21" s="1">
        <f>0.02*Q20</f>
        <v>3468</v>
      </c>
    </row>
    <row r="22" spans="1:18" x14ac:dyDescent="0.25">
      <c r="A22" s="9"/>
      <c r="B22" s="9"/>
      <c r="C22" s="1" t="s">
        <v>1</v>
      </c>
      <c r="D22" s="2">
        <v>-3.2000000000000001E-2</v>
      </c>
      <c r="G22" s="1" t="s">
        <v>58</v>
      </c>
      <c r="H22" s="1">
        <f>D21</f>
        <v>0.97599999999999998</v>
      </c>
    </row>
    <row r="23" spans="1:18" x14ac:dyDescent="0.25">
      <c r="A23" s="9"/>
      <c r="B23" s="9"/>
      <c r="C23" s="1" t="s">
        <v>0</v>
      </c>
      <c r="D23" s="2">
        <v>0</v>
      </c>
      <c r="G23" s="1" t="s">
        <v>57</v>
      </c>
      <c r="H23" s="1">
        <f>D22*$C$15+D23</f>
        <v>-80</v>
      </c>
    </row>
    <row r="24" spans="1:18" x14ac:dyDescent="0.25">
      <c r="A24" s="9"/>
      <c r="B24" s="9"/>
    </row>
    <row r="26" spans="1:18" x14ac:dyDescent="0.25">
      <c r="C26" s="10" t="s">
        <v>67</v>
      </c>
      <c r="D26" s="10"/>
      <c r="E26" s="10"/>
      <c r="F26" s="10"/>
      <c r="G26" s="10"/>
      <c r="H26" s="10"/>
      <c r="I26" s="10"/>
      <c r="J26" s="10"/>
      <c r="K26" s="10"/>
      <c r="L26" s="10"/>
      <c r="M26" s="3" t="s">
        <v>23</v>
      </c>
      <c r="N26" s="3">
        <v>0</v>
      </c>
      <c r="O26" s="3"/>
      <c r="P26" s="3">
        <v>0</v>
      </c>
    </row>
    <row r="27" spans="1:18" x14ac:dyDescent="0.25">
      <c r="B27" s="1" t="s">
        <v>39</v>
      </c>
      <c r="C27" s="1">
        <v>0</v>
      </c>
      <c r="D27" s="1" t="s">
        <v>21</v>
      </c>
      <c r="E27" s="5">
        <v>1094</v>
      </c>
      <c r="F27" s="1">
        <v>3651</v>
      </c>
      <c r="G27" s="5" t="s">
        <v>65</v>
      </c>
      <c r="H27" s="5"/>
      <c r="I27" s="5"/>
      <c r="P27" s="12" t="s">
        <v>60</v>
      </c>
      <c r="Q27" s="12"/>
    </row>
    <row r="28" spans="1:18" x14ac:dyDescent="0.25">
      <c r="B28" s="1" t="s">
        <v>20</v>
      </c>
      <c r="C28" s="1">
        <v>0.37</v>
      </c>
      <c r="H28" s="1" t="s">
        <v>38</v>
      </c>
      <c r="I28" s="1" t="s">
        <v>29</v>
      </c>
      <c r="J28" s="1" t="s">
        <v>37</v>
      </c>
      <c r="K28" s="1" t="s">
        <v>36</v>
      </c>
      <c r="L28" s="1" t="s">
        <v>35</v>
      </c>
      <c r="P28" s="3" t="s">
        <v>16</v>
      </c>
      <c r="Q28" s="1" t="s">
        <v>64</v>
      </c>
    </row>
    <row r="29" spans="1:18" x14ac:dyDescent="0.25">
      <c r="A29" s="9" t="s">
        <v>34</v>
      </c>
      <c r="B29" s="9"/>
      <c r="C29" s="1" t="s">
        <v>13</v>
      </c>
      <c r="D29" s="2">
        <v>0.13300000000000001</v>
      </c>
      <c r="E29" s="9" t="s">
        <v>12</v>
      </c>
      <c r="F29" s="9"/>
      <c r="G29" s="1" t="s">
        <v>11</v>
      </c>
      <c r="H29" s="1">
        <f>C27*C28</f>
        <v>0</v>
      </c>
      <c r="I29" s="1">
        <f>D29*H29+D30*C27+D31</f>
        <v>-5.125</v>
      </c>
      <c r="J29" s="1">
        <f>D33*H29+D34*C27+D35</f>
        <v>-14.4</v>
      </c>
      <c r="K29" s="1" t="e">
        <f>I29/H29</f>
        <v>#DIV/0!</v>
      </c>
      <c r="L29" s="1" t="e">
        <f>J29/H29</f>
        <v>#DIV/0!</v>
      </c>
      <c r="P29" s="3" t="s">
        <v>10</v>
      </c>
      <c r="Q29" s="1" t="s">
        <v>63</v>
      </c>
    </row>
    <row r="30" spans="1:18" x14ac:dyDescent="0.25">
      <c r="A30" s="9"/>
      <c r="B30" s="9"/>
      <c r="C30" s="1" t="s">
        <v>9</v>
      </c>
      <c r="D30" s="2">
        <v>-1.0489999999999999E-2</v>
      </c>
      <c r="E30" s="9"/>
      <c r="F30" s="9"/>
      <c r="G30" s="1" t="s">
        <v>8</v>
      </c>
      <c r="H30" s="1">
        <f>C27</f>
        <v>0</v>
      </c>
      <c r="I30" s="1">
        <f>D29*H30+D30*C27+D31</f>
        <v>-5.125</v>
      </c>
      <c r="J30" s="1">
        <f>D33*H30+D34*C27+D35</f>
        <v>-14.4</v>
      </c>
      <c r="K30" s="1" t="e">
        <f>I30/H30</f>
        <v>#DIV/0!</v>
      </c>
      <c r="L30" s="1" t="e">
        <f>J30/H30</f>
        <v>#DIV/0!</v>
      </c>
      <c r="P30" s="3" t="s">
        <v>7</v>
      </c>
      <c r="Q30" s="1">
        <v>0.1</v>
      </c>
      <c r="R30" s="1" t="s">
        <v>6</v>
      </c>
    </row>
    <row r="31" spans="1:18" x14ac:dyDescent="0.25">
      <c r="A31" s="9"/>
      <c r="B31" s="9"/>
      <c r="C31" s="1" t="s">
        <v>5</v>
      </c>
      <c r="D31" s="2">
        <v>-5.125</v>
      </c>
      <c r="E31" s="9"/>
      <c r="F31" s="9"/>
      <c r="P31" s="3" t="s">
        <v>4</v>
      </c>
      <c r="Q31" s="1">
        <v>0</v>
      </c>
    </row>
    <row r="32" spans="1:18" x14ac:dyDescent="0.25">
      <c r="A32" s="9"/>
      <c r="B32" s="9"/>
    </row>
    <row r="33" spans="1:18" x14ac:dyDescent="0.25">
      <c r="A33" s="9" t="s">
        <v>3</v>
      </c>
      <c r="B33" s="9"/>
      <c r="C33" s="1" t="s">
        <v>2</v>
      </c>
      <c r="D33" s="2">
        <v>0.62139999999999995</v>
      </c>
    </row>
    <row r="34" spans="1:18" x14ac:dyDescent="0.25">
      <c r="A34" s="9"/>
      <c r="B34" s="9"/>
      <c r="C34" s="1" t="s">
        <v>1</v>
      </c>
      <c r="D34" s="2">
        <v>4.2250000000000003E-2</v>
      </c>
    </row>
    <row r="35" spans="1:18" x14ac:dyDescent="0.25">
      <c r="A35" s="9"/>
      <c r="B35" s="9"/>
      <c r="C35" s="1" t="s">
        <v>0</v>
      </c>
      <c r="D35" s="2">
        <v>-14.4</v>
      </c>
    </row>
    <row r="36" spans="1:18" x14ac:dyDescent="0.25">
      <c r="A36" s="9"/>
      <c r="B36" s="9"/>
    </row>
    <row r="38" spans="1:18" x14ac:dyDescent="0.25">
      <c r="C38" s="10" t="s">
        <v>66</v>
      </c>
      <c r="D38" s="10"/>
      <c r="E38" s="10"/>
      <c r="F38" s="10"/>
      <c r="G38" s="10"/>
      <c r="H38" s="10"/>
      <c r="I38" s="10"/>
      <c r="J38" s="10"/>
      <c r="K38" s="10"/>
      <c r="L38" s="10"/>
      <c r="M38" s="3" t="s">
        <v>23</v>
      </c>
      <c r="N38" s="3">
        <v>0</v>
      </c>
      <c r="O38" s="3"/>
      <c r="P38" s="3"/>
    </row>
    <row r="39" spans="1:18" x14ac:dyDescent="0.25">
      <c r="B39" s="1" t="s">
        <v>39</v>
      </c>
      <c r="C39" s="1">
        <v>3814</v>
      </c>
      <c r="D39" s="1" t="s">
        <v>21</v>
      </c>
      <c r="E39" s="5">
        <v>3651</v>
      </c>
      <c r="F39" s="1">
        <v>31787</v>
      </c>
      <c r="G39" s="5" t="s">
        <v>65</v>
      </c>
      <c r="H39" s="5"/>
      <c r="I39" s="5"/>
      <c r="P39" s="12" t="s">
        <v>60</v>
      </c>
      <c r="Q39" s="12"/>
    </row>
    <row r="40" spans="1:18" x14ac:dyDescent="0.25">
      <c r="B40" s="1" t="s">
        <v>20</v>
      </c>
      <c r="C40" s="1">
        <v>0.37</v>
      </c>
      <c r="H40" s="1" t="s">
        <v>38</v>
      </c>
      <c r="I40" s="1" t="s">
        <v>29</v>
      </c>
      <c r="J40" s="1" t="s">
        <v>37</v>
      </c>
      <c r="K40" s="1" t="s">
        <v>36</v>
      </c>
      <c r="L40" s="1" t="s">
        <v>35</v>
      </c>
      <c r="P40" s="3" t="s">
        <v>16</v>
      </c>
      <c r="Q40" s="1" t="s">
        <v>64</v>
      </c>
    </row>
    <row r="41" spans="1:18" x14ac:dyDescent="0.25">
      <c r="A41" s="9" t="s">
        <v>34</v>
      </c>
      <c r="B41" s="9"/>
      <c r="C41" s="1" t="s">
        <v>13</v>
      </c>
      <c r="D41" s="2">
        <v>0.15359999999999999</v>
      </c>
      <c r="E41" s="9" t="s">
        <v>12</v>
      </c>
      <c r="F41" s="9"/>
      <c r="G41" s="1" t="s">
        <v>11</v>
      </c>
      <c r="H41" s="1">
        <f>C39*C40</f>
        <v>1411.18</v>
      </c>
      <c r="I41" s="1">
        <f>D41*H41+D42*C39+D43</f>
        <v>145.44184800000002</v>
      </c>
      <c r="J41" s="1">
        <f>D45*H41+D46*C39+D47</f>
        <v>1007.0545520000001</v>
      </c>
      <c r="K41" s="1">
        <f>I41/H41</f>
        <v>0.1030639946711263</v>
      </c>
      <c r="L41" s="1">
        <f>J41/H41</f>
        <v>0.71362586771354475</v>
      </c>
      <c r="P41" s="3" t="s">
        <v>10</v>
      </c>
      <c r="Q41" s="1" t="s">
        <v>63</v>
      </c>
    </row>
    <row r="42" spans="1:18" x14ac:dyDescent="0.25">
      <c r="A42" s="9"/>
      <c r="B42" s="9"/>
      <c r="C42" s="1" t="s">
        <v>9</v>
      </c>
      <c r="D42" s="2">
        <v>-1.11E-2</v>
      </c>
      <c r="E42" s="9"/>
      <c r="F42" s="9"/>
      <c r="G42" s="1" t="s">
        <v>8</v>
      </c>
      <c r="H42" s="1">
        <f>C39</f>
        <v>3814</v>
      </c>
      <c r="I42" s="1">
        <f>D41*H42+D42*C39+D43</f>
        <v>514.51499999999987</v>
      </c>
      <c r="J42" s="1">
        <f>D45*H42+D46*C39+D47</f>
        <v>2572.2514999999994</v>
      </c>
      <c r="K42" s="1">
        <f>I42/H42</f>
        <v>0.13490167802831671</v>
      </c>
      <c r="L42" s="1">
        <f>J42/H42</f>
        <v>0.67442357105401141</v>
      </c>
      <c r="P42" s="3" t="s">
        <v>7</v>
      </c>
      <c r="Q42" s="1">
        <v>0.1</v>
      </c>
      <c r="R42" s="1" t="s">
        <v>6</v>
      </c>
    </row>
    <row r="43" spans="1:18" x14ac:dyDescent="0.25">
      <c r="A43" s="9"/>
      <c r="B43" s="9"/>
      <c r="C43" s="1" t="s">
        <v>5</v>
      </c>
      <c r="D43" s="2">
        <v>-28.98</v>
      </c>
      <c r="E43" s="9"/>
      <c r="F43" s="9"/>
      <c r="P43" s="3" t="s">
        <v>4</v>
      </c>
      <c r="Q43" s="1">
        <v>0</v>
      </c>
    </row>
    <row r="44" spans="1:18" x14ac:dyDescent="0.25">
      <c r="A44" s="9"/>
      <c r="B44" s="9"/>
    </row>
    <row r="45" spans="1:18" x14ac:dyDescent="0.25">
      <c r="A45" s="9" t="s">
        <v>3</v>
      </c>
      <c r="B45" s="9"/>
      <c r="C45" s="1" t="s">
        <v>2</v>
      </c>
      <c r="D45" s="2">
        <v>0.65139999999999998</v>
      </c>
    </row>
    <row r="46" spans="1:18" x14ac:dyDescent="0.25">
      <c r="A46" s="9"/>
      <c r="B46" s="9"/>
      <c r="C46" s="1" t="s">
        <v>1</v>
      </c>
      <c r="D46" s="2">
        <v>2.5850000000000001E-2</v>
      </c>
    </row>
    <row r="47" spans="1:18" x14ac:dyDescent="0.25">
      <c r="A47" s="9"/>
      <c r="B47" s="9"/>
      <c r="C47" s="1" t="s">
        <v>0</v>
      </c>
      <c r="D47" s="2">
        <v>-10.78</v>
      </c>
    </row>
    <row r="48" spans="1:18" x14ac:dyDescent="0.25">
      <c r="A48" s="9"/>
      <c r="B48" s="9"/>
    </row>
    <row r="50" spans="1:18" x14ac:dyDescent="0.25">
      <c r="C50" s="10" t="s">
        <v>62</v>
      </c>
      <c r="D50" s="10"/>
      <c r="E50" s="10"/>
      <c r="F50" s="10"/>
      <c r="G50" s="10"/>
      <c r="H50" s="10"/>
      <c r="I50" s="10"/>
      <c r="J50" s="10"/>
      <c r="K50" s="10"/>
      <c r="L50" s="10"/>
      <c r="M50" s="3" t="s">
        <v>23</v>
      </c>
      <c r="N50" s="3">
        <v>1</v>
      </c>
      <c r="O50" s="3"/>
      <c r="P50" s="3">
        <v>0</v>
      </c>
    </row>
    <row r="51" spans="1:18" x14ac:dyDescent="0.25">
      <c r="B51" s="1" t="s">
        <v>61</v>
      </c>
      <c r="C51" s="1">
        <v>500</v>
      </c>
      <c r="D51" s="1" t="s">
        <v>21</v>
      </c>
      <c r="E51" s="5">
        <f>C51*D57/7500</f>
        <v>0.23933333333333334</v>
      </c>
      <c r="G51" s="5"/>
      <c r="H51" s="5"/>
      <c r="I51" s="5"/>
      <c r="P51" s="12" t="s">
        <v>60</v>
      </c>
      <c r="Q51" s="12"/>
    </row>
    <row r="52" spans="1:18" x14ac:dyDescent="0.25">
      <c r="B52" s="1" t="s">
        <v>20</v>
      </c>
      <c r="C52" s="1">
        <v>0.13</v>
      </c>
      <c r="H52" s="1" t="s">
        <v>38</v>
      </c>
      <c r="I52" s="1" t="s">
        <v>29</v>
      </c>
      <c r="J52" s="1" t="s">
        <v>37</v>
      </c>
      <c r="L52" s="1" t="s">
        <v>17</v>
      </c>
      <c r="P52" s="3" t="s">
        <v>16</v>
      </c>
      <c r="Q52" s="1" t="s">
        <v>15</v>
      </c>
    </row>
    <row r="53" spans="1:18" x14ac:dyDescent="0.25">
      <c r="A53" s="9" t="s">
        <v>34</v>
      </c>
      <c r="B53" s="9"/>
      <c r="C53" s="1" t="s">
        <v>13</v>
      </c>
      <c r="D53" s="2">
        <v>0</v>
      </c>
      <c r="E53" s="9" t="s">
        <v>12</v>
      </c>
      <c r="F53" s="9"/>
      <c r="G53" s="1" t="s">
        <v>11</v>
      </c>
      <c r="H53" s="1">
        <f>C51*C52</f>
        <v>65</v>
      </c>
      <c r="I53" s="1">
        <f>D53*H53+D54*C51+D55</f>
        <v>0</v>
      </c>
      <c r="J53" s="1">
        <f>D57*H53+D58*C51+D59</f>
        <v>193.35</v>
      </c>
      <c r="K53" s="1">
        <f>I53/H53</f>
        <v>0</v>
      </c>
      <c r="L53" s="1">
        <f>J53/H53</f>
        <v>2.9746153846153844</v>
      </c>
      <c r="P53" s="3" t="s">
        <v>10</v>
      </c>
      <c r="Q53" s="1" t="s">
        <v>15</v>
      </c>
    </row>
    <row r="54" spans="1:18" x14ac:dyDescent="0.25">
      <c r="A54" s="9"/>
      <c r="B54" s="9"/>
      <c r="C54" s="1" t="s">
        <v>9</v>
      </c>
      <c r="D54" s="2">
        <v>0</v>
      </c>
      <c r="E54" s="9"/>
      <c r="F54" s="9"/>
      <c r="G54" s="1" t="s">
        <v>8</v>
      </c>
      <c r="H54" s="1">
        <f>C51</f>
        <v>500</v>
      </c>
      <c r="I54" s="1">
        <f>D53*H54+D54*C51+D55</f>
        <v>0</v>
      </c>
      <c r="J54" s="1">
        <f>D57*H54+D58*C51+D59</f>
        <v>1755</v>
      </c>
      <c r="K54" s="1">
        <f>I54/H54</f>
        <v>0</v>
      </c>
      <c r="L54" s="1">
        <f>J54/H54</f>
        <v>3.51</v>
      </c>
      <c r="P54" s="3" t="s">
        <v>7</v>
      </c>
      <c r="Q54" s="1">
        <f>70/590</f>
        <v>0.11864406779661017</v>
      </c>
      <c r="R54" s="1" t="s">
        <v>59</v>
      </c>
    </row>
    <row r="55" spans="1:18" x14ac:dyDescent="0.25">
      <c r="A55" s="9"/>
      <c r="B55" s="9"/>
      <c r="C55" s="1" t="s">
        <v>5</v>
      </c>
      <c r="D55" s="2">
        <v>0</v>
      </c>
      <c r="E55" s="9"/>
      <c r="F55" s="9"/>
      <c r="P55" s="3" t="s">
        <v>4</v>
      </c>
      <c r="Q55" s="1">
        <v>0</v>
      </c>
    </row>
    <row r="56" spans="1:18" x14ac:dyDescent="0.25">
      <c r="A56" s="9"/>
      <c r="B56" s="9"/>
      <c r="P56" s="13" t="s">
        <v>75</v>
      </c>
      <c r="Q56" s="1">
        <f>130000+C51*930.9</f>
        <v>595450</v>
      </c>
    </row>
    <row r="57" spans="1:18" x14ac:dyDescent="0.25">
      <c r="A57" s="9" t="s">
        <v>3</v>
      </c>
      <c r="B57" s="9"/>
      <c r="C57" s="1" t="s">
        <v>2</v>
      </c>
      <c r="D57" s="2">
        <v>3.59</v>
      </c>
      <c r="P57" s="13" t="s">
        <v>76</v>
      </c>
      <c r="Q57" s="1">
        <f>0.015*Q56</f>
        <v>8931.75</v>
      </c>
    </row>
    <row r="58" spans="1:18" x14ac:dyDescent="0.25">
      <c r="A58" s="9"/>
      <c r="B58" s="9"/>
      <c r="C58" s="1" t="s">
        <v>1</v>
      </c>
      <c r="D58" s="2">
        <v>-0.08</v>
      </c>
      <c r="G58" s="1" t="s">
        <v>58</v>
      </c>
      <c r="H58" s="1">
        <f>D57</f>
        <v>3.59</v>
      </c>
    </row>
    <row r="59" spans="1:18" x14ac:dyDescent="0.25">
      <c r="A59" s="9"/>
      <c r="B59" s="9"/>
      <c r="C59" s="1" t="s">
        <v>0</v>
      </c>
      <c r="D59" s="2">
        <v>0</v>
      </c>
      <c r="G59" s="1" t="s">
        <v>57</v>
      </c>
      <c r="H59" s="1">
        <f>D58*$C$51+D59</f>
        <v>-40</v>
      </c>
    </row>
    <row r="60" spans="1:18" x14ac:dyDescent="0.25">
      <c r="A60" s="9"/>
      <c r="B60" s="9"/>
    </row>
    <row r="63" spans="1:18" x14ac:dyDescent="0.25">
      <c r="C63" s="10" t="s">
        <v>56</v>
      </c>
      <c r="D63" s="10"/>
      <c r="E63" s="10"/>
      <c r="F63" s="10"/>
      <c r="G63" s="10"/>
      <c r="H63" s="10"/>
      <c r="I63" s="10"/>
      <c r="J63" s="10"/>
      <c r="K63" s="10"/>
      <c r="L63" s="10"/>
      <c r="M63" s="3" t="s">
        <v>23</v>
      </c>
      <c r="N63" s="3"/>
      <c r="O63" s="3"/>
      <c r="P63" s="3">
        <v>1</v>
      </c>
    </row>
    <row r="64" spans="1:18" x14ac:dyDescent="0.25">
      <c r="B64" s="1" t="s">
        <v>55</v>
      </c>
      <c r="C64" s="1">
        <v>5.0000000000000001E-3</v>
      </c>
      <c r="D64" s="1" t="s">
        <v>54</v>
      </c>
    </row>
    <row r="65" spans="2:16" x14ac:dyDescent="0.25">
      <c r="B65" s="1" t="s">
        <v>51</v>
      </c>
      <c r="C65" s="6">
        <v>2000</v>
      </c>
      <c r="D65" s="1" t="s">
        <v>53</v>
      </c>
    </row>
    <row r="66" spans="2:16" x14ac:dyDescent="0.25">
      <c r="C66" s="10" t="s">
        <v>52</v>
      </c>
      <c r="D66" s="10"/>
      <c r="E66" s="10"/>
      <c r="F66" s="10"/>
      <c r="G66" s="10"/>
      <c r="H66" s="10"/>
      <c r="I66" s="10"/>
      <c r="J66" s="10"/>
      <c r="K66" s="10"/>
      <c r="L66" s="10"/>
      <c r="M66" s="3" t="s">
        <v>23</v>
      </c>
      <c r="N66" s="3"/>
      <c r="O66" s="3"/>
      <c r="P66" s="3">
        <v>0</v>
      </c>
    </row>
    <row r="67" spans="2:16" x14ac:dyDescent="0.25">
      <c r="B67" s="1" t="s">
        <v>51</v>
      </c>
      <c r="C67" s="1">
        <v>0</v>
      </c>
    </row>
    <row r="68" spans="2:16" x14ac:dyDescent="0.25">
      <c r="B68" s="1" t="s">
        <v>50</v>
      </c>
      <c r="C68" s="1">
        <v>0.97</v>
      </c>
    </row>
    <row r="69" spans="2:16" x14ac:dyDescent="0.25">
      <c r="B69" s="1" t="s">
        <v>49</v>
      </c>
      <c r="C69" s="1">
        <v>0.97</v>
      </c>
    </row>
    <row r="71" spans="2:16" x14ac:dyDescent="0.25">
      <c r="C71" s="10" t="s">
        <v>48</v>
      </c>
      <c r="D71" s="10"/>
      <c r="E71" s="10"/>
      <c r="F71" s="10"/>
      <c r="G71" s="10"/>
      <c r="H71" s="10"/>
      <c r="I71" s="10"/>
      <c r="J71" s="10"/>
      <c r="K71" s="10"/>
      <c r="L71" s="10"/>
      <c r="M71" s="3" t="s">
        <v>23</v>
      </c>
      <c r="N71" s="3"/>
      <c r="O71" s="3"/>
      <c r="P71" s="3">
        <v>1</v>
      </c>
    </row>
    <row r="72" spans="2:16" x14ac:dyDescent="0.25">
      <c r="B72" s="1" t="s">
        <v>46</v>
      </c>
      <c r="C72" s="1" t="s">
        <v>45</v>
      </c>
      <c r="D72" s="1" t="s">
        <v>44</v>
      </c>
    </row>
    <row r="73" spans="2:16" x14ac:dyDescent="0.25">
      <c r="B73" s="1" t="s">
        <v>43</v>
      </c>
      <c r="C73" s="6">
        <v>1000</v>
      </c>
      <c r="D73" s="1" t="s">
        <v>21</v>
      </c>
    </row>
    <row r="75" spans="2:16" x14ac:dyDescent="0.25">
      <c r="C75" s="10" t="s">
        <v>47</v>
      </c>
      <c r="D75" s="10"/>
      <c r="E75" s="10"/>
      <c r="F75" s="10"/>
      <c r="G75" s="10"/>
      <c r="H75" s="10"/>
      <c r="I75" s="10"/>
      <c r="J75" s="10"/>
      <c r="K75" s="10"/>
      <c r="L75" s="10"/>
      <c r="M75" s="3" t="s">
        <v>23</v>
      </c>
      <c r="N75" s="3"/>
      <c r="O75" s="3"/>
      <c r="P75" s="3">
        <v>1</v>
      </c>
    </row>
    <row r="76" spans="2:16" x14ac:dyDescent="0.25">
      <c r="B76" s="1" t="s">
        <v>46</v>
      </c>
      <c r="C76" s="1" t="s">
        <v>45</v>
      </c>
      <c r="D76" s="1" t="s">
        <v>44</v>
      </c>
    </row>
    <row r="77" spans="2:16" x14ac:dyDescent="0.25">
      <c r="B77" s="1" t="s">
        <v>43</v>
      </c>
      <c r="C77" s="6">
        <v>1000</v>
      </c>
      <c r="D77" s="1" t="s">
        <v>21</v>
      </c>
    </row>
    <row r="79" spans="2:16" x14ac:dyDescent="0.25">
      <c r="C79" s="10" t="s">
        <v>42</v>
      </c>
      <c r="D79" s="10"/>
      <c r="E79" s="10"/>
      <c r="F79" s="10"/>
      <c r="G79" s="10"/>
      <c r="H79" s="10"/>
      <c r="I79" s="10"/>
      <c r="J79" s="10"/>
      <c r="K79" s="10"/>
      <c r="L79" s="10"/>
      <c r="M79" s="3" t="s">
        <v>23</v>
      </c>
      <c r="N79" s="3"/>
      <c r="O79" s="3"/>
      <c r="P79" s="3">
        <v>0</v>
      </c>
    </row>
    <row r="80" spans="2:16" x14ac:dyDescent="0.25">
      <c r="B80" s="1" t="s">
        <v>39</v>
      </c>
      <c r="C80" s="1">
        <v>0</v>
      </c>
      <c r="D80" s="1" t="s">
        <v>21</v>
      </c>
      <c r="E80" s="5"/>
      <c r="G80" s="5"/>
      <c r="H80" s="5"/>
      <c r="I80" s="5"/>
    </row>
    <row r="81" spans="1:18" x14ac:dyDescent="0.25">
      <c r="B81" s="1" t="s">
        <v>20</v>
      </c>
      <c r="C81" s="1">
        <v>0.25</v>
      </c>
      <c r="H81" s="1" t="s">
        <v>38</v>
      </c>
      <c r="I81" s="1" t="s">
        <v>29</v>
      </c>
      <c r="J81" s="1" t="s">
        <v>37</v>
      </c>
      <c r="K81" s="1" t="s">
        <v>36</v>
      </c>
      <c r="L81" s="1" t="s">
        <v>35</v>
      </c>
      <c r="P81" s="3" t="s">
        <v>16</v>
      </c>
      <c r="Q81" s="4">
        <v>0.5</v>
      </c>
    </row>
    <row r="82" spans="1:18" x14ac:dyDescent="0.25">
      <c r="A82" s="9" t="s">
        <v>34</v>
      </c>
      <c r="B82" s="9"/>
      <c r="C82" s="1" t="s">
        <v>13</v>
      </c>
      <c r="D82" s="2">
        <v>0</v>
      </c>
      <c r="E82" s="9" t="s">
        <v>12</v>
      </c>
      <c r="F82" s="9"/>
      <c r="G82" s="1" t="s">
        <v>11</v>
      </c>
      <c r="H82" s="1">
        <f>C80*C81</f>
        <v>0</v>
      </c>
      <c r="I82" s="1">
        <f>D82*H82+D83*C80+D84</f>
        <v>0</v>
      </c>
      <c r="J82" s="1">
        <f>D86*H82+D87*C80+D88</f>
        <v>0</v>
      </c>
      <c r="K82" s="1" t="e">
        <f>I82/H82</f>
        <v>#DIV/0!</v>
      </c>
      <c r="L82" s="1" t="e">
        <f>J82/H82</f>
        <v>#DIV/0!</v>
      </c>
      <c r="P82" s="3" t="s">
        <v>10</v>
      </c>
      <c r="Q82" s="1" t="s">
        <v>41</v>
      </c>
    </row>
    <row r="83" spans="1:18" x14ac:dyDescent="0.25">
      <c r="A83" s="9"/>
      <c r="B83" s="9"/>
      <c r="C83" s="1" t="s">
        <v>9</v>
      </c>
      <c r="D83" s="2">
        <v>0</v>
      </c>
      <c r="E83" s="9"/>
      <c r="F83" s="9"/>
      <c r="G83" s="1" t="s">
        <v>8</v>
      </c>
      <c r="H83" s="1">
        <f>C80</f>
        <v>0</v>
      </c>
      <c r="I83" s="1">
        <f>D82*H83+D83*C80+D84</f>
        <v>0</v>
      </c>
      <c r="J83" s="1">
        <f>D86*H83+D87*C80+D88</f>
        <v>0</v>
      </c>
      <c r="K83" s="1" t="e">
        <f>I83/H83</f>
        <v>#DIV/0!</v>
      </c>
      <c r="L83" s="1" t="e">
        <f>J83/H83</f>
        <v>#DIV/0!</v>
      </c>
      <c r="P83" s="3" t="s">
        <v>7</v>
      </c>
      <c r="Q83" s="1">
        <v>0.1</v>
      </c>
      <c r="R83" s="1" t="s">
        <v>6</v>
      </c>
    </row>
    <row r="84" spans="1:18" x14ac:dyDescent="0.25">
      <c r="A84" s="9"/>
      <c r="B84" s="9"/>
      <c r="C84" s="1" t="s">
        <v>5</v>
      </c>
      <c r="D84" s="2">
        <v>0</v>
      </c>
      <c r="E84" s="9"/>
      <c r="F84" s="9"/>
      <c r="P84" s="3" t="s">
        <v>4</v>
      </c>
      <c r="Q84" s="1">
        <v>0</v>
      </c>
    </row>
    <row r="85" spans="1:18" x14ac:dyDescent="0.25">
      <c r="A85" s="9"/>
      <c r="B85" s="9"/>
    </row>
    <row r="86" spans="1:18" x14ac:dyDescent="0.25">
      <c r="A86" s="9" t="s">
        <v>3</v>
      </c>
      <c r="B86" s="9"/>
      <c r="C86" s="1" t="s">
        <v>2</v>
      </c>
      <c r="D86" s="2">
        <v>0.87</v>
      </c>
    </row>
    <row r="87" spans="1:18" x14ac:dyDescent="0.25">
      <c r="A87" s="9"/>
      <c r="B87" s="9"/>
      <c r="C87" s="1" t="s">
        <v>1</v>
      </c>
      <c r="D87" s="2">
        <v>-0.03</v>
      </c>
    </row>
    <row r="88" spans="1:18" x14ac:dyDescent="0.25">
      <c r="A88" s="9"/>
      <c r="B88" s="9"/>
      <c r="C88" s="1" t="s">
        <v>0</v>
      </c>
      <c r="D88" s="2">
        <v>0</v>
      </c>
    </row>
    <row r="89" spans="1:18" x14ac:dyDescent="0.25">
      <c r="A89" s="9"/>
      <c r="B89" s="9"/>
    </row>
    <row r="91" spans="1:18" x14ac:dyDescent="0.25">
      <c r="C91" s="10" t="s">
        <v>40</v>
      </c>
      <c r="D91" s="10"/>
      <c r="E91" s="10"/>
      <c r="F91" s="10"/>
      <c r="G91" s="10"/>
      <c r="H91" s="10"/>
      <c r="I91" s="10"/>
      <c r="J91" s="10"/>
      <c r="K91" s="10"/>
      <c r="L91" s="10"/>
      <c r="M91" s="3" t="s">
        <v>23</v>
      </c>
      <c r="N91" s="3"/>
      <c r="O91" s="3"/>
      <c r="P91" s="3">
        <v>0</v>
      </c>
    </row>
    <row r="92" spans="1:18" x14ac:dyDescent="0.25">
      <c r="B92" s="1" t="s">
        <v>39</v>
      </c>
      <c r="C92" s="1">
        <v>55</v>
      </c>
      <c r="D92" s="1" t="s">
        <v>21</v>
      </c>
      <c r="E92" s="5"/>
      <c r="G92" s="5"/>
      <c r="H92" s="5"/>
      <c r="I92" s="5"/>
    </row>
    <row r="93" spans="1:18" x14ac:dyDescent="0.25">
      <c r="B93" s="1" t="s">
        <v>20</v>
      </c>
      <c r="C93" s="1">
        <v>0.25</v>
      </c>
      <c r="H93" s="1" t="s">
        <v>38</v>
      </c>
      <c r="I93" s="1" t="s">
        <v>29</v>
      </c>
      <c r="J93" s="1" t="s">
        <v>37</v>
      </c>
      <c r="K93" s="1" t="s">
        <v>36</v>
      </c>
      <c r="L93" s="1" t="s">
        <v>35</v>
      </c>
      <c r="P93" s="3" t="s">
        <v>16</v>
      </c>
      <c r="Q93" s="1" t="s">
        <v>15</v>
      </c>
    </row>
    <row r="94" spans="1:18" x14ac:dyDescent="0.25">
      <c r="A94" s="9" t="s">
        <v>34</v>
      </c>
      <c r="B94" s="9"/>
      <c r="C94" s="1" t="s">
        <v>13</v>
      </c>
      <c r="D94" s="2">
        <v>0</v>
      </c>
      <c r="E94" s="9" t="s">
        <v>12</v>
      </c>
      <c r="F94" s="9"/>
      <c r="G94" s="1" t="s">
        <v>11</v>
      </c>
      <c r="H94" s="1">
        <f>C92*C93</f>
        <v>13.75</v>
      </c>
      <c r="I94" s="1">
        <f>D94*H94+D95*C92+D96</f>
        <v>0</v>
      </c>
      <c r="J94" s="1">
        <f>D98*H94+D99*C92+D100</f>
        <v>11.66</v>
      </c>
      <c r="K94" s="1">
        <f>I94/H94</f>
        <v>0</v>
      </c>
      <c r="L94" s="1">
        <f>J94/H94</f>
        <v>0.84799999999999998</v>
      </c>
      <c r="P94" s="3" t="s">
        <v>10</v>
      </c>
      <c r="Q94" s="1" t="s">
        <v>33</v>
      </c>
    </row>
    <row r="95" spans="1:18" x14ac:dyDescent="0.25">
      <c r="A95" s="9"/>
      <c r="B95" s="9"/>
      <c r="C95" s="1" t="s">
        <v>9</v>
      </c>
      <c r="D95" s="2">
        <v>0</v>
      </c>
      <c r="E95" s="9"/>
      <c r="F95" s="9"/>
      <c r="G95" s="1" t="s">
        <v>8</v>
      </c>
      <c r="H95" s="1">
        <f>C92</f>
        <v>55</v>
      </c>
      <c r="I95" s="1">
        <f>D94*H95+D95*C92+D96</f>
        <v>0</v>
      </c>
      <c r="J95" s="1">
        <f>D98*H95+D99*C92+D100</f>
        <v>51.92</v>
      </c>
      <c r="K95" s="1">
        <f>I95/H95</f>
        <v>0</v>
      </c>
      <c r="L95" s="1">
        <f>J95/H95</f>
        <v>0.94400000000000006</v>
      </c>
      <c r="P95" s="3" t="s">
        <v>7</v>
      </c>
      <c r="Q95" s="1">
        <f>85/1688</f>
        <v>5.0355450236966824E-2</v>
      </c>
      <c r="R95" s="1" t="s">
        <v>6</v>
      </c>
    </row>
    <row r="96" spans="1:18" x14ac:dyDescent="0.25">
      <c r="A96" s="9"/>
      <c r="B96" s="9"/>
      <c r="C96" s="1" t="s">
        <v>5</v>
      </c>
      <c r="D96" s="2">
        <v>0</v>
      </c>
      <c r="E96" s="9"/>
      <c r="F96" s="9"/>
      <c r="P96" s="3" t="s">
        <v>4</v>
      </c>
      <c r="Q96" s="1">
        <v>0</v>
      </c>
    </row>
    <row r="97" spans="1:18" x14ac:dyDescent="0.25">
      <c r="A97" s="9"/>
      <c r="B97" s="9"/>
    </row>
    <row r="98" spans="1:18" x14ac:dyDescent="0.25">
      <c r="A98" s="9" t="s">
        <v>3</v>
      </c>
      <c r="B98" s="9"/>
      <c r="C98" s="1" t="s">
        <v>2</v>
      </c>
      <c r="D98" s="2">
        <v>0.97599999999999998</v>
      </c>
    </row>
    <row r="99" spans="1:18" x14ac:dyDescent="0.25">
      <c r="A99" s="9"/>
      <c r="B99" s="9"/>
      <c r="C99" s="1" t="s">
        <v>1</v>
      </c>
      <c r="D99" s="2">
        <v>-3.2000000000000001E-2</v>
      </c>
    </row>
    <row r="100" spans="1:18" x14ac:dyDescent="0.25">
      <c r="A100" s="9"/>
      <c r="B100" s="9"/>
      <c r="C100" s="1" t="s">
        <v>0</v>
      </c>
      <c r="D100" s="2">
        <v>0</v>
      </c>
    </row>
    <row r="101" spans="1:18" x14ac:dyDescent="0.25">
      <c r="A101" s="9"/>
      <c r="B101" s="9"/>
    </row>
    <row r="104" spans="1:18" x14ac:dyDescent="0.25">
      <c r="C104" s="10" t="s">
        <v>32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3" t="s">
        <v>23</v>
      </c>
      <c r="N104" s="3"/>
      <c r="O104" s="3"/>
      <c r="P104" s="3">
        <v>0</v>
      </c>
    </row>
    <row r="105" spans="1:18" x14ac:dyDescent="0.25">
      <c r="B105" s="1" t="s">
        <v>31</v>
      </c>
      <c r="C105" s="1">
        <v>100</v>
      </c>
      <c r="D105" s="1" t="s">
        <v>21</v>
      </c>
      <c r="E105" s="5" t="s">
        <v>30</v>
      </c>
      <c r="F105" s="1">
        <v>0.36</v>
      </c>
      <c r="G105" s="5"/>
      <c r="H105" s="5"/>
      <c r="I105" s="5"/>
    </row>
    <row r="106" spans="1:18" x14ac:dyDescent="0.25">
      <c r="B106" s="1" t="s">
        <v>20</v>
      </c>
      <c r="C106" s="1">
        <v>0.11</v>
      </c>
      <c r="H106" s="1" t="s">
        <v>29</v>
      </c>
      <c r="I106" s="1" t="s">
        <v>28</v>
      </c>
      <c r="K106" s="1" t="s">
        <v>17</v>
      </c>
      <c r="P106" s="3" t="s">
        <v>16</v>
      </c>
      <c r="Q106" s="4" t="s">
        <v>15</v>
      </c>
    </row>
    <row r="107" spans="1:18" x14ac:dyDescent="0.25">
      <c r="A107" s="11" t="s">
        <v>27</v>
      </c>
      <c r="B107" s="11"/>
      <c r="C107" s="1" t="s">
        <v>13</v>
      </c>
      <c r="D107" s="2">
        <v>11.1027</v>
      </c>
      <c r="E107" s="9" t="s">
        <v>12</v>
      </c>
      <c r="F107" s="9"/>
      <c r="G107" s="1" t="s">
        <v>11</v>
      </c>
      <c r="H107" s="1">
        <f>C105*C106</f>
        <v>11</v>
      </c>
      <c r="I107" s="1">
        <f>D107*H107+D108*C105+D109</f>
        <v>89.739699999999999</v>
      </c>
      <c r="K107" s="1">
        <f>I107/H107</f>
        <v>8.1581545454545452</v>
      </c>
      <c r="P107" s="3" t="s">
        <v>10</v>
      </c>
      <c r="Q107" s="1" t="s">
        <v>15</v>
      </c>
    </row>
    <row r="108" spans="1:18" x14ac:dyDescent="0.25">
      <c r="A108" s="11"/>
      <c r="B108" s="11"/>
      <c r="C108" s="1" t="s">
        <v>9</v>
      </c>
      <c r="D108" s="2">
        <v>-0.32390000000000002</v>
      </c>
      <c r="E108" s="9"/>
      <c r="F108" s="9"/>
      <c r="G108" s="1" t="s">
        <v>26</v>
      </c>
      <c r="H108" s="1">
        <f>F105*C105</f>
        <v>36</v>
      </c>
      <c r="I108" s="1">
        <f>D107*H108+D108*C105+D109</f>
        <v>367.30720000000002</v>
      </c>
      <c r="K108" s="1">
        <f>I108/H108</f>
        <v>10.202977777777779</v>
      </c>
      <c r="P108" s="3" t="s">
        <v>7</v>
      </c>
      <c r="Q108" s="1">
        <v>0</v>
      </c>
      <c r="R108" s="1" t="s">
        <v>6</v>
      </c>
    </row>
    <row r="109" spans="1:18" x14ac:dyDescent="0.25">
      <c r="A109" s="11"/>
      <c r="B109" s="11"/>
      <c r="C109" s="1" t="s">
        <v>5</v>
      </c>
      <c r="D109" s="2">
        <v>0</v>
      </c>
      <c r="E109" s="9"/>
      <c r="F109" s="9"/>
      <c r="G109" s="1" t="s">
        <v>8</v>
      </c>
      <c r="H109" s="1">
        <f>C105</f>
        <v>100</v>
      </c>
      <c r="I109" s="1">
        <f>D111*H109+D112*C105+D113</f>
        <v>610</v>
      </c>
      <c r="K109" s="1">
        <f>I109/H109</f>
        <v>6.1</v>
      </c>
      <c r="P109" s="3" t="s">
        <v>4</v>
      </c>
      <c r="Q109" s="1">
        <v>0</v>
      </c>
    </row>
    <row r="110" spans="1:18" x14ac:dyDescent="0.25">
      <c r="A110" s="11"/>
      <c r="B110" s="11"/>
    </row>
    <row r="111" spans="1:18" x14ac:dyDescent="0.25">
      <c r="A111" s="11" t="s">
        <v>25</v>
      </c>
      <c r="B111" s="11"/>
      <c r="C111" s="1" t="s">
        <v>2</v>
      </c>
      <c r="D111" s="2">
        <v>3.8054999999999999</v>
      </c>
    </row>
    <row r="112" spans="1:18" x14ac:dyDescent="0.25">
      <c r="A112" s="11"/>
      <c r="B112" s="11"/>
      <c r="C112" s="1" t="s">
        <v>1</v>
      </c>
      <c r="D112" s="2">
        <v>2.2945000000000002</v>
      </c>
    </row>
    <row r="113" spans="1:18" x14ac:dyDescent="0.25">
      <c r="A113" s="11"/>
      <c r="B113" s="11"/>
      <c r="C113" s="1" t="s">
        <v>0</v>
      </c>
      <c r="D113" s="2">
        <v>0</v>
      </c>
    </row>
    <row r="114" spans="1:18" x14ac:dyDescent="0.25">
      <c r="A114" s="11"/>
      <c r="B114" s="11"/>
    </row>
    <row r="116" spans="1:18" x14ac:dyDescent="0.25">
      <c r="C116" s="10" t="s">
        <v>24</v>
      </c>
      <c r="D116" s="10"/>
      <c r="E116" s="10"/>
      <c r="F116" s="10"/>
      <c r="G116" s="10"/>
      <c r="H116" s="10"/>
      <c r="I116" s="10"/>
      <c r="J116" s="10"/>
      <c r="K116" s="10"/>
      <c r="L116" s="10"/>
      <c r="M116" s="3" t="s">
        <v>23</v>
      </c>
      <c r="N116" s="3"/>
      <c r="O116" s="3"/>
      <c r="P116" s="3">
        <v>0</v>
      </c>
    </row>
    <row r="117" spans="1:18" x14ac:dyDescent="0.25">
      <c r="B117" s="1" t="s">
        <v>22</v>
      </c>
      <c r="C117" s="1">
        <v>2200</v>
      </c>
      <c r="D117" s="1" t="s">
        <v>21</v>
      </c>
      <c r="E117" s="5"/>
      <c r="G117" s="5"/>
      <c r="H117" s="5"/>
      <c r="I117" s="5"/>
    </row>
    <row r="118" spans="1:18" x14ac:dyDescent="0.25">
      <c r="B118" s="1" t="s">
        <v>20</v>
      </c>
      <c r="C118" s="1">
        <v>0.2</v>
      </c>
      <c r="H118" s="1" t="s">
        <v>19</v>
      </c>
      <c r="I118" s="1" t="s">
        <v>18</v>
      </c>
      <c r="K118" s="1" t="s">
        <v>17</v>
      </c>
      <c r="P118" s="3" t="s">
        <v>16</v>
      </c>
      <c r="Q118" s="4" t="s">
        <v>15</v>
      </c>
    </row>
    <row r="119" spans="1:18" x14ac:dyDescent="0.25">
      <c r="A119" s="9" t="s">
        <v>14</v>
      </c>
      <c r="B119" s="9"/>
      <c r="C119" s="1" t="s">
        <v>13</v>
      </c>
      <c r="D119" s="2">
        <v>0.78</v>
      </c>
      <c r="E119" s="9" t="s">
        <v>12</v>
      </c>
      <c r="F119" s="9"/>
      <c r="G119" s="1" t="s">
        <v>11</v>
      </c>
      <c r="H119" s="1">
        <f>C117*C118</f>
        <v>440</v>
      </c>
      <c r="I119" s="1">
        <f>D119*H119+D120*C117+D121</f>
        <v>343.2</v>
      </c>
      <c r="K119" s="1">
        <f>I119/H119</f>
        <v>0.78</v>
      </c>
      <c r="P119" s="3" t="s">
        <v>10</v>
      </c>
      <c r="Q119" s="1">
        <v>0</v>
      </c>
    </row>
    <row r="120" spans="1:18" x14ac:dyDescent="0.25">
      <c r="A120" s="9"/>
      <c r="B120" s="9"/>
      <c r="C120" s="1" t="s">
        <v>9</v>
      </c>
      <c r="D120" s="2">
        <v>0</v>
      </c>
      <c r="E120" s="9"/>
      <c r="F120" s="9"/>
      <c r="G120" s="1" t="s">
        <v>8</v>
      </c>
      <c r="H120" s="1">
        <f>C117</f>
        <v>2200</v>
      </c>
      <c r="I120" s="1">
        <f>D119*H120+D120*C117+D121</f>
        <v>1716</v>
      </c>
      <c r="K120" s="1">
        <f>I120/H120</f>
        <v>0.78</v>
      </c>
      <c r="P120" s="3" t="s">
        <v>7</v>
      </c>
      <c r="Q120" s="1">
        <v>0</v>
      </c>
      <c r="R120" s="1" t="s">
        <v>6</v>
      </c>
    </row>
    <row r="121" spans="1:18" x14ac:dyDescent="0.25">
      <c r="A121" s="9"/>
      <c r="B121" s="9"/>
      <c r="C121" s="1" t="s">
        <v>5</v>
      </c>
      <c r="D121" s="2">
        <v>0</v>
      </c>
      <c r="E121" s="9"/>
      <c r="F121" s="9"/>
      <c r="P121" s="3" t="s">
        <v>4</v>
      </c>
      <c r="Q121" s="1">
        <v>0</v>
      </c>
    </row>
    <row r="122" spans="1:18" x14ac:dyDescent="0.25">
      <c r="A122" s="9"/>
      <c r="B122" s="9"/>
    </row>
    <row r="123" spans="1:18" x14ac:dyDescent="0.25">
      <c r="A123" s="9" t="s">
        <v>3</v>
      </c>
      <c r="B123" s="9"/>
      <c r="C123" s="1" t="s">
        <v>2</v>
      </c>
      <c r="D123" s="2"/>
    </row>
    <row r="124" spans="1:18" x14ac:dyDescent="0.25">
      <c r="A124" s="9"/>
      <c r="B124" s="9"/>
      <c r="C124" s="1" t="s">
        <v>1</v>
      </c>
      <c r="D124" s="2"/>
    </row>
    <row r="125" spans="1:18" x14ac:dyDescent="0.25">
      <c r="A125" s="9"/>
      <c r="B125" s="9"/>
      <c r="C125" s="1" t="s">
        <v>0</v>
      </c>
      <c r="D125" s="2"/>
    </row>
    <row r="126" spans="1:18" x14ac:dyDescent="0.25">
      <c r="A126" s="9"/>
      <c r="B126" s="9"/>
    </row>
    <row r="128" spans="1:18" x14ac:dyDescent="0.25">
      <c r="C128" s="10" t="s">
        <v>24</v>
      </c>
      <c r="D128" s="10"/>
      <c r="E128" s="10"/>
      <c r="F128" s="10"/>
      <c r="G128" s="10"/>
      <c r="H128" s="10"/>
      <c r="I128" s="10"/>
      <c r="J128" s="10"/>
      <c r="K128" s="10"/>
      <c r="L128" s="10"/>
      <c r="M128" s="3" t="s">
        <v>23</v>
      </c>
      <c r="N128" s="3"/>
      <c r="O128" s="3"/>
      <c r="P128" s="3">
        <v>0</v>
      </c>
    </row>
    <row r="129" spans="1:18" x14ac:dyDescent="0.25">
      <c r="B129" s="1" t="s">
        <v>22</v>
      </c>
      <c r="C129" s="1">
        <v>3100</v>
      </c>
      <c r="D129" s="1" t="s">
        <v>21</v>
      </c>
      <c r="E129" s="5"/>
      <c r="G129" s="5"/>
      <c r="H129" s="5"/>
      <c r="I129" s="5"/>
    </row>
    <row r="130" spans="1:18" x14ac:dyDescent="0.25">
      <c r="B130" s="1" t="s">
        <v>20</v>
      </c>
      <c r="C130" s="1">
        <v>0.2</v>
      </c>
      <c r="H130" s="1" t="s">
        <v>19</v>
      </c>
      <c r="I130" s="1" t="s">
        <v>18</v>
      </c>
      <c r="K130" s="1" t="s">
        <v>17</v>
      </c>
      <c r="P130" s="3" t="s">
        <v>16</v>
      </c>
      <c r="Q130" s="4" t="s">
        <v>15</v>
      </c>
    </row>
    <row r="131" spans="1:18" x14ac:dyDescent="0.25">
      <c r="A131" s="9" t="s">
        <v>14</v>
      </c>
      <c r="B131" s="9"/>
      <c r="C131" s="1" t="s">
        <v>13</v>
      </c>
      <c r="D131" s="2">
        <v>0.78</v>
      </c>
      <c r="E131" s="9" t="s">
        <v>12</v>
      </c>
      <c r="F131" s="9"/>
      <c r="G131" s="1" t="s">
        <v>11</v>
      </c>
      <c r="H131" s="1">
        <f>C129*C130</f>
        <v>620</v>
      </c>
      <c r="I131" s="1">
        <f>D131*H131+D132*C129+D133</f>
        <v>483.6</v>
      </c>
      <c r="K131" s="1">
        <f>I131/H131</f>
        <v>0.78</v>
      </c>
      <c r="P131" s="3" t="s">
        <v>10</v>
      </c>
      <c r="Q131" s="1">
        <v>0</v>
      </c>
    </row>
    <row r="132" spans="1:18" x14ac:dyDescent="0.25">
      <c r="A132" s="9"/>
      <c r="B132" s="9"/>
      <c r="C132" s="1" t="s">
        <v>9</v>
      </c>
      <c r="D132" s="2">
        <v>0</v>
      </c>
      <c r="E132" s="9"/>
      <c r="F132" s="9"/>
      <c r="G132" s="1" t="s">
        <v>8</v>
      </c>
      <c r="H132" s="1">
        <f>C129</f>
        <v>3100</v>
      </c>
      <c r="I132" s="1">
        <f>D131*H132+D132*C129+D133</f>
        <v>2418</v>
      </c>
      <c r="K132" s="1">
        <f>I132/H132</f>
        <v>0.78</v>
      </c>
      <c r="P132" s="3" t="s">
        <v>7</v>
      </c>
      <c r="Q132" s="1">
        <v>0</v>
      </c>
      <c r="R132" s="1" t="s">
        <v>6</v>
      </c>
    </row>
    <row r="133" spans="1:18" x14ac:dyDescent="0.25">
      <c r="A133" s="9"/>
      <c r="B133" s="9"/>
      <c r="C133" s="1" t="s">
        <v>5</v>
      </c>
      <c r="D133" s="2">
        <v>0</v>
      </c>
      <c r="E133" s="9"/>
      <c r="F133" s="9"/>
      <c r="P133" s="3" t="s">
        <v>4</v>
      </c>
      <c r="Q133" s="1">
        <v>0</v>
      </c>
    </row>
    <row r="134" spans="1:18" x14ac:dyDescent="0.25">
      <c r="A134" s="9"/>
      <c r="B134" s="9"/>
    </row>
    <row r="135" spans="1:18" x14ac:dyDescent="0.25">
      <c r="A135" s="9" t="s">
        <v>3</v>
      </c>
      <c r="B135" s="9"/>
      <c r="C135" s="1" t="s">
        <v>2</v>
      </c>
      <c r="D135" s="2"/>
    </row>
    <row r="136" spans="1:18" x14ac:dyDescent="0.25">
      <c r="A136" s="9"/>
      <c r="B136" s="9"/>
      <c r="C136" s="1" t="s">
        <v>1</v>
      </c>
      <c r="D136" s="2"/>
    </row>
    <row r="137" spans="1:18" x14ac:dyDescent="0.25">
      <c r="A137" s="9"/>
      <c r="B137" s="9"/>
      <c r="C137" s="1" t="s">
        <v>0</v>
      </c>
      <c r="D137" s="2"/>
    </row>
    <row r="138" spans="1:18" x14ac:dyDescent="0.25">
      <c r="A138" s="9"/>
      <c r="B138" s="9"/>
    </row>
  </sheetData>
  <mergeCells count="49">
    <mergeCell ref="C2:L2"/>
    <mergeCell ref="P3:Q3"/>
    <mergeCell ref="A5:B8"/>
    <mergeCell ref="E5:F7"/>
    <mergeCell ref="A9:B12"/>
    <mergeCell ref="C14:L14"/>
    <mergeCell ref="P15:Q15"/>
    <mergeCell ref="A17:B20"/>
    <mergeCell ref="E17:F19"/>
    <mergeCell ref="A21:B24"/>
    <mergeCell ref="C26:L26"/>
    <mergeCell ref="P27:Q27"/>
    <mergeCell ref="A29:B32"/>
    <mergeCell ref="E29:F31"/>
    <mergeCell ref="A33:B36"/>
    <mergeCell ref="C38:L38"/>
    <mergeCell ref="P39:Q39"/>
    <mergeCell ref="A41:B44"/>
    <mergeCell ref="E41:F43"/>
    <mergeCell ref="A45:B48"/>
    <mergeCell ref="C50:L50"/>
    <mergeCell ref="P51:Q51"/>
    <mergeCell ref="A53:B56"/>
    <mergeCell ref="E53:F55"/>
    <mergeCell ref="A57:B60"/>
    <mergeCell ref="C63:L63"/>
    <mergeCell ref="C66:L66"/>
    <mergeCell ref="C71:L71"/>
    <mergeCell ref="C75:L75"/>
    <mergeCell ref="C79:L79"/>
    <mergeCell ref="A82:B85"/>
    <mergeCell ref="E82:F84"/>
    <mergeCell ref="E119:F121"/>
    <mergeCell ref="A86:B89"/>
    <mergeCell ref="C91:L91"/>
    <mergeCell ref="A94:B97"/>
    <mergeCell ref="E94:F96"/>
    <mergeCell ref="A98:B101"/>
    <mergeCell ref="C104:L104"/>
    <mergeCell ref="A107:B110"/>
    <mergeCell ref="E107:F109"/>
    <mergeCell ref="A111:B114"/>
    <mergeCell ref="C116:L116"/>
    <mergeCell ref="A119:B122"/>
    <mergeCell ref="A123:B126"/>
    <mergeCell ref="C128:L128"/>
    <mergeCell ref="A131:B134"/>
    <mergeCell ref="E131:F133"/>
    <mergeCell ref="A135:B1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macchine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Lorenzo</cp:lastModifiedBy>
  <dcterms:created xsi:type="dcterms:W3CDTF">2020-03-31T10:12:18Z</dcterms:created>
  <dcterms:modified xsi:type="dcterms:W3CDTF">2020-04-04T09:36:31Z</dcterms:modified>
</cp:coreProperties>
</file>